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medeloitte.sharepoint.com/sites/LOHINAV/Shared Documents/Geral/Documentos/1.OPERACAO/BASE_CONTRATOS_ATUALIZADA/Relatório de Execução Financeira/"/>
    </mc:Choice>
  </mc:AlternateContent>
  <xr:revisionPtr revIDLastSave="161" documentId="8_{6B3663A0-D216-43CB-9B36-91428471B868}" xr6:coauthVersionLast="47" xr6:coauthVersionMax="47" xr10:uidLastSave="{56F696A5-55C3-4834-99FB-1FDF02CBA689}"/>
  <bookViews>
    <workbookView xWindow="-38520" yWindow="-1200" windowWidth="38640" windowHeight="15720" xr2:uid="{9E456268-4B4F-4CF8-98FF-A5B22A7BB87F}"/>
  </bookViews>
  <sheets>
    <sheet name="Execução Financeira" sheetId="2" r:id="rId1"/>
    <sheet name="Sheet1" sheetId="3" r:id="rId2"/>
  </sheets>
  <definedNames>
    <definedName name="_xlnm._FilterDatabase" localSheetId="0" hidden="1">'Execução Financeira'!$B$10:$AN$249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8" i="3" l="1"/>
  <c r="D3" i="3"/>
  <c r="G3" i="3" s="1"/>
  <c r="D6" i="3"/>
  <c r="G6" i="3" s="1"/>
  <c r="D8" i="3"/>
  <c r="G8" i="3" s="1"/>
  <c r="D9" i="3"/>
  <c r="G9" i="3" s="1"/>
  <c r="D11" i="3"/>
  <c r="G11" i="3" s="1"/>
  <c r="D12" i="3"/>
  <c r="G12" i="3" s="1"/>
  <c r="D13" i="3"/>
  <c r="G13" i="3" s="1"/>
  <c r="D14" i="3"/>
  <c r="G14" i="3" s="1"/>
  <c r="D16" i="3"/>
  <c r="G16" i="3" s="1"/>
  <c r="D17" i="3"/>
  <c r="G17" i="3" s="1"/>
  <c r="D19" i="3"/>
  <c r="G19" i="3" s="1"/>
  <c r="D21" i="3"/>
  <c r="G21" i="3" s="1"/>
  <c r="D22" i="3"/>
  <c r="G22" i="3" s="1"/>
  <c r="D23" i="3"/>
  <c r="G23" i="3" s="1"/>
  <c r="D24" i="3"/>
  <c r="G24" i="3" s="1"/>
  <c r="D25" i="3"/>
  <c r="G25" i="3" s="1"/>
  <c r="D26" i="3"/>
  <c r="G26" i="3" s="1"/>
  <c r="D27" i="3"/>
  <c r="G27" i="3" s="1"/>
  <c r="D28" i="3"/>
  <c r="G28" i="3" s="1"/>
  <c r="D29" i="3"/>
  <c r="G29" i="3" s="1"/>
  <c r="D30" i="3"/>
  <c r="G30" i="3" s="1"/>
  <c r="D31" i="3"/>
  <c r="G31" i="3" s="1"/>
  <c r="D32" i="3"/>
  <c r="G32" i="3" s="1"/>
  <c r="D33" i="3"/>
  <c r="G33" i="3" s="1"/>
  <c r="D34" i="3"/>
  <c r="G34" i="3" s="1"/>
  <c r="D35" i="3"/>
  <c r="G35" i="3" s="1"/>
  <c r="D36" i="3"/>
  <c r="G36" i="3" s="1"/>
  <c r="D37" i="3"/>
  <c r="G37" i="3" s="1"/>
  <c r="D38" i="3"/>
  <c r="G38" i="3" s="1"/>
  <c r="D39" i="3"/>
  <c r="G39" i="3" s="1"/>
  <c r="D40" i="3"/>
  <c r="G40" i="3" s="1"/>
  <c r="D41" i="3"/>
  <c r="G41" i="3" s="1"/>
  <c r="D42" i="3"/>
  <c r="G42" i="3" s="1"/>
  <c r="D43" i="3"/>
  <c r="G43" i="3" s="1"/>
  <c r="D44" i="3"/>
  <c r="G44" i="3" s="1"/>
  <c r="D45" i="3"/>
  <c r="G45" i="3" s="1"/>
  <c r="D46" i="3"/>
  <c r="G46" i="3" s="1"/>
  <c r="D47" i="3"/>
  <c r="G47" i="3" s="1"/>
  <c r="D48" i="3"/>
  <c r="G48" i="3" s="1"/>
  <c r="D49" i="3"/>
  <c r="G49" i="3" s="1"/>
  <c r="D50" i="3"/>
  <c r="G50" i="3" s="1"/>
  <c r="D51" i="3"/>
  <c r="G51" i="3" s="1"/>
  <c r="D52" i="3"/>
  <c r="G52" i="3" s="1"/>
  <c r="D53" i="3"/>
  <c r="G53" i="3" s="1"/>
  <c r="D55" i="3"/>
  <c r="G55" i="3" s="1"/>
  <c r="D57" i="3"/>
  <c r="G57" i="3" s="1"/>
  <c r="D58" i="3"/>
  <c r="G58" i="3" s="1"/>
  <c r="D59" i="3"/>
  <c r="G59" i="3" s="1"/>
  <c r="D60" i="3"/>
  <c r="G60" i="3" s="1"/>
  <c r="D61" i="3"/>
  <c r="G61" i="3" s="1"/>
  <c r="D62" i="3"/>
  <c r="G62" i="3" s="1"/>
  <c r="D63" i="3"/>
  <c r="G63" i="3" s="1"/>
  <c r="D64" i="3"/>
  <c r="G64" i="3" s="1"/>
  <c r="D65" i="3"/>
  <c r="G65" i="3" s="1"/>
  <c r="D66" i="3"/>
  <c r="G66" i="3" s="1"/>
  <c r="D67" i="3"/>
  <c r="G67" i="3" s="1"/>
  <c r="D68" i="3"/>
  <c r="G68" i="3" s="1"/>
  <c r="D69" i="3"/>
  <c r="G69" i="3" s="1"/>
  <c r="D70" i="3"/>
  <c r="G70" i="3" s="1"/>
  <c r="D71" i="3"/>
  <c r="G71" i="3" s="1"/>
  <c r="D72" i="3"/>
  <c r="G72" i="3" s="1"/>
  <c r="D73" i="3"/>
  <c r="G73" i="3" s="1"/>
  <c r="D74" i="3"/>
  <c r="G74" i="3" s="1"/>
  <c r="D75" i="3"/>
  <c r="G75" i="3" s="1"/>
  <c r="D76" i="3"/>
  <c r="G76" i="3" s="1"/>
  <c r="D77" i="3"/>
  <c r="G77" i="3" s="1"/>
  <c r="D78" i="3"/>
  <c r="G78" i="3" s="1"/>
  <c r="D79" i="3"/>
  <c r="G79" i="3" s="1"/>
  <c r="D80" i="3"/>
  <c r="G80" i="3" s="1"/>
  <c r="D81" i="3"/>
  <c r="G81" i="3" s="1"/>
  <c r="D82" i="3"/>
  <c r="G82" i="3" s="1"/>
  <c r="D83" i="3"/>
  <c r="G83" i="3" s="1"/>
  <c r="D84" i="3"/>
  <c r="G84" i="3" s="1"/>
  <c r="D85" i="3"/>
  <c r="G85" i="3" s="1"/>
  <c r="D86" i="3"/>
  <c r="G86" i="3" s="1"/>
  <c r="D87" i="3"/>
  <c r="G87" i="3" s="1"/>
  <c r="D88" i="3"/>
  <c r="G88" i="3" s="1"/>
  <c r="D89" i="3"/>
  <c r="G89" i="3" s="1"/>
  <c r="D90" i="3"/>
  <c r="G90" i="3" s="1"/>
  <c r="D91" i="3"/>
  <c r="G91" i="3" s="1"/>
  <c r="D92" i="3"/>
  <c r="G92" i="3" s="1"/>
  <c r="D93" i="3"/>
  <c r="G93" i="3" s="1"/>
  <c r="D94" i="3"/>
  <c r="G94" i="3" s="1"/>
  <c r="D96" i="3"/>
  <c r="G96" i="3" s="1"/>
  <c r="D97" i="3"/>
  <c r="G97" i="3" s="1"/>
  <c r="D98" i="3"/>
  <c r="G98" i="3" s="1"/>
  <c r="D100" i="3"/>
  <c r="G100" i="3" s="1"/>
  <c r="D101" i="3"/>
  <c r="G101" i="3" s="1"/>
  <c r="D102" i="3"/>
  <c r="G102" i="3" s="1"/>
  <c r="D103" i="3"/>
  <c r="G103" i="3" s="1"/>
  <c r="D104" i="3"/>
  <c r="G104" i="3" s="1"/>
  <c r="D105" i="3"/>
  <c r="G105" i="3" s="1"/>
  <c r="D106" i="3"/>
  <c r="G106" i="3" s="1"/>
  <c r="D107" i="3"/>
  <c r="G107" i="3" s="1"/>
  <c r="D108" i="3"/>
  <c r="G108" i="3" s="1"/>
  <c r="D109" i="3"/>
  <c r="G109" i="3" s="1"/>
  <c r="D110" i="3"/>
  <c r="G110" i="3" s="1"/>
  <c r="D112" i="3"/>
  <c r="G112" i="3" s="1"/>
  <c r="D113" i="3"/>
  <c r="G113" i="3" s="1"/>
  <c r="D114" i="3"/>
  <c r="G114" i="3" s="1"/>
  <c r="D115" i="3"/>
  <c r="G115" i="3" s="1"/>
  <c r="D116" i="3"/>
  <c r="G116" i="3" s="1"/>
  <c r="D117" i="3"/>
  <c r="G117" i="3" s="1"/>
  <c r="D118" i="3"/>
  <c r="G118" i="3" s="1"/>
  <c r="D119" i="3"/>
  <c r="G119" i="3" s="1"/>
  <c r="D120" i="3"/>
  <c r="G120" i="3" s="1"/>
  <c r="D121" i="3"/>
  <c r="G121" i="3" s="1"/>
  <c r="D122" i="3"/>
  <c r="G122" i="3" s="1"/>
  <c r="D123" i="3"/>
  <c r="G123" i="3" s="1"/>
  <c r="D125" i="3"/>
  <c r="G125" i="3" s="1"/>
  <c r="D126" i="3"/>
  <c r="G126" i="3" s="1"/>
  <c r="D127" i="3"/>
  <c r="G127" i="3" s="1"/>
  <c r="D128" i="3"/>
  <c r="G128" i="3" s="1"/>
  <c r="D129" i="3"/>
  <c r="G129" i="3" s="1"/>
  <c r="D130" i="3"/>
  <c r="G130" i="3" s="1"/>
  <c r="D132" i="3"/>
  <c r="G132" i="3" s="1"/>
  <c r="D133" i="3"/>
  <c r="G133" i="3" s="1"/>
  <c r="D134" i="3"/>
  <c r="G134" i="3" s="1"/>
  <c r="D135" i="3"/>
  <c r="G135" i="3" s="1"/>
  <c r="D136" i="3"/>
  <c r="G136" i="3" s="1"/>
  <c r="D137" i="3"/>
  <c r="G137" i="3" s="1"/>
  <c r="D138" i="3"/>
  <c r="G138" i="3" s="1"/>
  <c r="D139" i="3"/>
  <c r="G139" i="3" s="1"/>
  <c r="D140" i="3"/>
  <c r="G140" i="3" s="1"/>
  <c r="D141" i="3"/>
  <c r="G141" i="3" s="1"/>
  <c r="D142" i="3"/>
  <c r="G142" i="3" s="1"/>
  <c r="D143" i="3"/>
  <c r="G143" i="3" s="1"/>
  <c r="D144" i="3"/>
  <c r="G144" i="3" s="1"/>
  <c r="D145" i="3"/>
  <c r="G145" i="3" s="1"/>
  <c r="D146" i="3"/>
  <c r="G146" i="3" s="1"/>
  <c r="D147" i="3"/>
  <c r="G147" i="3" s="1"/>
  <c r="D148" i="3"/>
  <c r="G148" i="3" s="1"/>
  <c r="D149" i="3"/>
  <c r="G149" i="3" s="1"/>
  <c r="D150" i="3"/>
  <c r="G150" i="3" s="1"/>
  <c r="D151" i="3"/>
  <c r="G151" i="3" s="1"/>
  <c r="D152" i="3"/>
  <c r="G152" i="3" s="1"/>
  <c r="D154" i="3"/>
  <c r="G154" i="3" s="1"/>
  <c r="D155" i="3"/>
  <c r="G155" i="3" s="1"/>
  <c r="D156" i="3"/>
  <c r="G156" i="3" s="1"/>
  <c r="D157" i="3"/>
  <c r="G157" i="3" s="1"/>
  <c r="D158" i="3"/>
  <c r="G158" i="3" s="1"/>
  <c r="D159" i="3"/>
  <c r="G159" i="3" s="1"/>
  <c r="D160" i="3"/>
  <c r="G160" i="3" s="1"/>
  <c r="D161" i="3"/>
  <c r="G161" i="3" s="1"/>
  <c r="D162" i="3"/>
  <c r="G162" i="3" s="1"/>
  <c r="D163" i="3"/>
  <c r="G163" i="3" s="1"/>
  <c r="D164" i="3"/>
  <c r="G164" i="3" s="1"/>
  <c r="D165" i="3"/>
  <c r="G165" i="3" s="1"/>
  <c r="D166" i="3"/>
  <c r="G166" i="3" s="1"/>
  <c r="D167" i="3"/>
  <c r="G167" i="3" s="1"/>
  <c r="D168" i="3"/>
  <c r="G168" i="3" s="1"/>
  <c r="D169" i="3"/>
  <c r="G169" i="3" s="1"/>
  <c r="D170" i="3"/>
  <c r="G170" i="3" s="1"/>
  <c r="D171" i="3"/>
  <c r="G171" i="3" s="1"/>
  <c r="D172" i="3"/>
  <c r="G172" i="3" s="1"/>
  <c r="D173" i="3"/>
  <c r="G173" i="3" s="1"/>
  <c r="D174" i="3"/>
  <c r="G174" i="3" s="1"/>
  <c r="D175" i="3"/>
  <c r="G175" i="3" s="1"/>
  <c r="D177" i="3"/>
  <c r="G177" i="3" s="1"/>
  <c r="D2" i="3"/>
  <c r="G2" i="3" s="1"/>
  <c r="E153" i="3"/>
  <c r="E178" i="3" s="1"/>
  <c r="AJ249" i="2" l="1"/>
  <c r="AL249" i="2" s="1"/>
  <c r="AN249" i="2" s="1"/>
  <c r="AM248" i="2"/>
  <c r="D176" i="3" s="1"/>
  <c r="G176" i="3" s="1"/>
  <c r="AL248" i="2"/>
  <c r="AN248" i="2" s="1"/>
  <c r="AN242" i="2"/>
  <c r="AN241" i="2"/>
  <c r="AN240" i="2"/>
  <c r="Z234" i="2"/>
  <c r="U234" i="2"/>
  <c r="W234" i="2" s="1"/>
  <c r="Y234" i="2" s="1"/>
  <c r="AB234" i="2" s="1"/>
  <c r="AD234" i="2" s="1"/>
  <c r="AF234" i="2" s="1"/>
  <c r="AH234" i="2" s="1"/>
  <c r="AJ234" i="2" s="1"/>
  <c r="AL234" i="2" s="1"/>
  <c r="AN234" i="2" s="1"/>
  <c r="Q234" i="2"/>
  <c r="Z233" i="2"/>
  <c r="Q233" i="2"/>
  <c r="S233" i="2" s="1"/>
  <c r="U233" i="2" s="1"/>
  <c r="W233" i="2" s="1"/>
  <c r="Y233" i="2" s="1"/>
  <c r="AB233" i="2" s="1"/>
  <c r="AD233" i="2" s="1"/>
  <c r="AF233" i="2" s="1"/>
  <c r="AH233" i="2" s="1"/>
  <c r="AJ233" i="2" s="1"/>
  <c r="AL233" i="2" s="1"/>
  <c r="AN233" i="2" s="1"/>
  <c r="Z232" i="2"/>
  <c r="Q232" i="2"/>
  <c r="S232" i="2" s="1"/>
  <c r="U232" i="2" s="1"/>
  <c r="W232" i="2" s="1"/>
  <c r="Y232" i="2" s="1"/>
  <c r="AB232" i="2" s="1"/>
  <c r="AD232" i="2" s="1"/>
  <c r="AF232" i="2" s="1"/>
  <c r="AH232" i="2" s="1"/>
  <c r="AJ232" i="2" s="1"/>
  <c r="AL232" i="2" s="1"/>
  <c r="AN232" i="2" s="1"/>
  <c r="AD231" i="2"/>
  <c r="AF231" i="2" s="1"/>
  <c r="AH231" i="2" s="1"/>
  <c r="AJ231" i="2" s="1"/>
  <c r="AL231" i="2" s="1"/>
  <c r="AN231" i="2" s="1"/>
  <c r="Z231" i="2"/>
  <c r="Q231" i="2"/>
  <c r="S231" i="2" s="1"/>
  <c r="U231" i="2" s="1"/>
  <c r="W231" i="2" s="1"/>
  <c r="Y231" i="2" s="1"/>
  <c r="AD230" i="2"/>
  <c r="AF230" i="2" s="1"/>
  <c r="AH230" i="2" s="1"/>
  <c r="AJ230" i="2" s="1"/>
  <c r="AL230" i="2" s="1"/>
  <c r="AN230" i="2" s="1"/>
  <c r="Z230" i="2"/>
  <c r="Q230" i="2"/>
  <c r="S230" i="2" s="1"/>
  <c r="U230" i="2" s="1"/>
  <c r="W230" i="2" s="1"/>
  <c r="Y230" i="2" s="1"/>
  <c r="AD229" i="2"/>
  <c r="AF229" i="2" s="1"/>
  <c r="AH229" i="2" s="1"/>
  <c r="AJ229" i="2" s="1"/>
  <c r="AL229" i="2" s="1"/>
  <c r="AN229" i="2" s="1"/>
  <c r="Z229" i="2"/>
  <c r="Q229" i="2"/>
  <c r="S229" i="2" s="1"/>
  <c r="U229" i="2" s="1"/>
  <c r="W229" i="2" s="1"/>
  <c r="Y229" i="2" s="1"/>
  <c r="Z228" i="2"/>
  <c r="Q228" i="2"/>
  <c r="S228" i="2" s="1"/>
  <c r="U228" i="2" s="1"/>
  <c r="W228" i="2" s="1"/>
  <c r="Y228" i="2" s="1"/>
  <c r="AB228" i="2" s="1"/>
  <c r="AD228" i="2" s="1"/>
  <c r="AF228" i="2" s="1"/>
  <c r="AH228" i="2" s="1"/>
  <c r="AJ228" i="2" s="1"/>
  <c r="AL228" i="2" s="1"/>
  <c r="AN228" i="2" s="1"/>
  <c r="AD227" i="2"/>
  <c r="AF227" i="2" s="1"/>
  <c r="AH227" i="2" s="1"/>
  <c r="AJ227" i="2" s="1"/>
  <c r="AL227" i="2" s="1"/>
  <c r="AN227" i="2" s="1"/>
  <c r="Z227" i="2"/>
  <c r="Q227" i="2"/>
  <c r="S227" i="2" s="1"/>
  <c r="U227" i="2" s="1"/>
  <c r="W227" i="2" s="1"/>
  <c r="Y227" i="2" s="1"/>
  <c r="AD226" i="2"/>
  <c r="AF226" i="2" s="1"/>
  <c r="AH226" i="2" s="1"/>
  <c r="AJ226" i="2" s="1"/>
  <c r="AL226" i="2" s="1"/>
  <c r="AN226" i="2" s="1"/>
  <c r="Z226" i="2"/>
  <c r="Q226" i="2"/>
  <c r="S226" i="2" s="1"/>
  <c r="U226" i="2" s="1"/>
  <c r="W226" i="2" s="1"/>
  <c r="Y226" i="2" s="1"/>
  <c r="AD225" i="2"/>
  <c r="AF225" i="2" s="1"/>
  <c r="AH225" i="2" s="1"/>
  <c r="AJ225" i="2" s="1"/>
  <c r="AL225" i="2" s="1"/>
  <c r="AN225" i="2" s="1"/>
  <c r="Z225" i="2"/>
  <c r="Q225" i="2"/>
  <c r="S225" i="2" s="1"/>
  <c r="U225" i="2" s="1"/>
  <c r="W225" i="2" s="1"/>
  <c r="Y225" i="2" s="1"/>
  <c r="AD224" i="2"/>
  <c r="AF224" i="2" s="1"/>
  <c r="AH224" i="2" s="1"/>
  <c r="AJ224" i="2" s="1"/>
  <c r="AL224" i="2" s="1"/>
  <c r="AN224" i="2" s="1"/>
  <c r="Z224" i="2"/>
  <c r="Q224" i="2"/>
  <c r="S224" i="2" s="1"/>
  <c r="U224" i="2" s="1"/>
  <c r="W224" i="2" s="1"/>
  <c r="Y224" i="2" s="1"/>
  <c r="AD223" i="2"/>
  <c r="AF223" i="2" s="1"/>
  <c r="AH223" i="2" s="1"/>
  <c r="AJ223" i="2" s="1"/>
  <c r="AL223" i="2" s="1"/>
  <c r="AN223" i="2" s="1"/>
  <c r="Z223" i="2"/>
  <c r="Q223" i="2"/>
  <c r="S223" i="2" s="1"/>
  <c r="U223" i="2" s="1"/>
  <c r="W223" i="2" s="1"/>
  <c r="Y223" i="2" s="1"/>
  <c r="Z222" i="2"/>
  <c r="Q222" i="2"/>
  <c r="S222" i="2" s="1"/>
  <c r="U222" i="2" s="1"/>
  <c r="W222" i="2" s="1"/>
  <c r="Y222" i="2" s="1"/>
  <c r="AB222" i="2" s="1"/>
  <c r="AD222" i="2" s="1"/>
  <c r="AF222" i="2" s="1"/>
  <c r="AH222" i="2" s="1"/>
  <c r="AJ222" i="2" s="1"/>
  <c r="AL222" i="2" s="1"/>
  <c r="AN222" i="2" s="1"/>
  <c r="Z221" i="2"/>
  <c r="W221" i="2"/>
  <c r="Y221" i="2" s="1"/>
  <c r="AB221" i="2" s="1"/>
  <c r="AD221" i="2" s="1"/>
  <c r="AF221" i="2" s="1"/>
  <c r="AH221" i="2" s="1"/>
  <c r="AJ221" i="2" s="1"/>
  <c r="AL221" i="2" s="1"/>
  <c r="AN221" i="2" s="1"/>
  <c r="Q221" i="2"/>
  <c r="S221" i="2" s="1"/>
  <c r="Z220" i="2"/>
  <c r="Y220" i="2"/>
  <c r="AB220" i="2" s="1"/>
  <c r="AD220" i="2" s="1"/>
  <c r="AF220" i="2" s="1"/>
  <c r="AH220" i="2" s="1"/>
  <c r="AJ220" i="2" s="1"/>
  <c r="AL220" i="2" s="1"/>
  <c r="AN220" i="2" s="1"/>
  <c r="Q220" i="2"/>
  <c r="S220" i="2" s="1"/>
  <c r="U220" i="2" s="1"/>
  <c r="Z219" i="2"/>
  <c r="Q219" i="2"/>
  <c r="S219" i="2" s="1"/>
  <c r="U219" i="2" s="1"/>
  <c r="W219" i="2" s="1"/>
  <c r="Y219" i="2" s="1"/>
  <c r="AB219" i="2" s="1"/>
  <c r="AD219" i="2" s="1"/>
  <c r="AF219" i="2" s="1"/>
  <c r="AH219" i="2" s="1"/>
  <c r="AJ219" i="2" s="1"/>
  <c r="AL219" i="2" s="1"/>
  <c r="AN219" i="2" s="1"/>
  <c r="AF218" i="2"/>
  <c r="AH218" i="2" s="1"/>
  <c r="AJ218" i="2" s="1"/>
  <c r="AL218" i="2" s="1"/>
  <c r="AN218" i="2" s="1"/>
  <c r="Z218" i="2"/>
  <c r="W218" i="2"/>
  <c r="Y218" i="2" s="1"/>
  <c r="AB218" i="2" s="1"/>
  <c r="Q218" i="2"/>
  <c r="S218" i="2" s="1"/>
  <c r="Z217" i="2"/>
  <c r="Q217" i="2"/>
  <c r="S217" i="2" s="1"/>
  <c r="U217" i="2" s="1"/>
  <c r="W217" i="2" s="1"/>
  <c r="Y217" i="2" s="1"/>
  <c r="AB217" i="2" s="1"/>
  <c r="AD217" i="2" s="1"/>
  <c r="AF217" i="2" s="1"/>
  <c r="AH217" i="2" s="1"/>
  <c r="AJ217" i="2" s="1"/>
  <c r="AL217" i="2" s="1"/>
  <c r="AN217" i="2" s="1"/>
  <c r="AD216" i="2"/>
  <c r="AF216" i="2" s="1"/>
  <c r="AH216" i="2" s="1"/>
  <c r="AJ216" i="2" s="1"/>
  <c r="AL216" i="2" s="1"/>
  <c r="AN216" i="2" s="1"/>
  <c r="Z216" i="2"/>
  <c r="Q216" i="2"/>
  <c r="S216" i="2" s="1"/>
  <c r="U216" i="2" s="1"/>
  <c r="W216" i="2" s="1"/>
  <c r="Y216" i="2" s="1"/>
  <c r="Z215" i="2"/>
  <c r="O215" i="2"/>
  <c r="Q215" i="2" s="1"/>
  <c r="S215" i="2" s="1"/>
  <c r="U215" i="2" s="1"/>
  <c r="W215" i="2" s="1"/>
  <c r="Y215" i="2" s="1"/>
  <c r="AB215" i="2" s="1"/>
  <c r="AD215" i="2" s="1"/>
  <c r="AF215" i="2" s="1"/>
  <c r="AH215" i="2" s="1"/>
  <c r="AJ215" i="2" s="1"/>
  <c r="AL215" i="2" s="1"/>
  <c r="AN215" i="2" s="1"/>
  <c r="AD214" i="2"/>
  <c r="AF214" i="2" s="1"/>
  <c r="AH214" i="2" s="1"/>
  <c r="AJ214" i="2" s="1"/>
  <c r="AL214" i="2" s="1"/>
  <c r="AN214" i="2" s="1"/>
  <c r="Z214" i="2"/>
  <c r="Q214" i="2"/>
  <c r="S214" i="2" s="1"/>
  <c r="U214" i="2" s="1"/>
  <c r="W214" i="2" s="1"/>
  <c r="Y214" i="2" s="1"/>
  <c r="AB213" i="2"/>
  <c r="AD213" i="2" s="1"/>
  <c r="AF213" i="2" s="1"/>
  <c r="AH213" i="2" s="1"/>
  <c r="AJ213" i="2" s="1"/>
  <c r="AL213" i="2" s="1"/>
  <c r="AN213" i="2" s="1"/>
  <c r="Z213" i="2"/>
  <c r="Q213" i="2"/>
  <c r="S213" i="2" s="1"/>
  <c r="U213" i="2" s="1"/>
  <c r="W213" i="2" s="1"/>
  <c r="AD212" i="2"/>
  <c r="AF212" i="2" s="1"/>
  <c r="AH212" i="2" s="1"/>
  <c r="AJ212" i="2" s="1"/>
  <c r="AL212" i="2" s="1"/>
  <c r="AN212" i="2" s="1"/>
  <c r="Z212" i="2"/>
  <c r="Q212" i="2"/>
  <c r="S212" i="2" s="1"/>
  <c r="U212" i="2" s="1"/>
  <c r="W212" i="2" s="1"/>
  <c r="Y212" i="2" s="1"/>
  <c r="Z211" i="2"/>
  <c r="Q211" i="2"/>
  <c r="S211" i="2" s="1"/>
  <c r="U211" i="2" s="1"/>
  <c r="W211" i="2" s="1"/>
  <c r="Y211" i="2" s="1"/>
  <c r="AB211" i="2" s="1"/>
  <c r="AD211" i="2" s="1"/>
  <c r="AF211" i="2" s="1"/>
  <c r="AH211" i="2" s="1"/>
  <c r="AJ211" i="2" s="1"/>
  <c r="AL211" i="2" s="1"/>
  <c r="AN211" i="2" s="1"/>
  <c r="Z210" i="2"/>
  <c r="Q210" i="2"/>
  <c r="S210" i="2" s="1"/>
  <c r="U210" i="2" s="1"/>
  <c r="W210" i="2" s="1"/>
  <c r="Y210" i="2" s="1"/>
  <c r="AB210" i="2" s="1"/>
  <c r="AD210" i="2" s="1"/>
  <c r="AF210" i="2" s="1"/>
  <c r="AH210" i="2" s="1"/>
  <c r="AJ210" i="2" s="1"/>
  <c r="AL210" i="2" s="1"/>
  <c r="AN210" i="2" s="1"/>
  <c r="Z209" i="2"/>
  <c r="Q209" i="2"/>
  <c r="S209" i="2" s="1"/>
  <c r="U209" i="2" s="1"/>
  <c r="W209" i="2" s="1"/>
  <c r="Y209" i="2" s="1"/>
  <c r="AB209" i="2" s="1"/>
  <c r="AD209" i="2" s="1"/>
  <c r="AF209" i="2" s="1"/>
  <c r="AH209" i="2" s="1"/>
  <c r="AJ209" i="2" s="1"/>
  <c r="AL209" i="2" s="1"/>
  <c r="AN209" i="2" s="1"/>
  <c r="Z208" i="2"/>
  <c r="Q208" i="2"/>
  <c r="S208" i="2" s="1"/>
  <c r="U208" i="2" s="1"/>
  <c r="W208" i="2" s="1"/>
  <c r="Y208" i="2" s="1"/>
  <c r="AB208" i="2" s="1"/>
  <c r="AD208" i="2" s="1"/>
  <c r="AF208" i="2" s="1"/>
  <c r="AH208" i="2" s="1"/>
  <c r="AJ208" i="2" s="1"/>
  <c r="AL208" i="2" s="1"/>
  <c r="AN208" i="2" s="1"/>
  <c r="Z207" i="2"/>
  <c r="Q207" i="2"/>
  <c r="S207" i="2" s="1"/>
  <c r="U207" i="2" s="1"/>
  <c r="W207" i="2" s="1"/>
  <c r="Y207" i="2" s="1"/>
  <c r="AB207" i="2" s="1"/>
  <c r="AD207" i="2" s="1"/>
  <c r="AF207" i="2" s="1"/>
  <c r="AH207" i="2" s="1"/>
  <c r="AJ207" i="2" s="1"/>
  <c r="AL207" i="2" s="1"/>
  <c r="AN207" i="2" s="1"/>
  <c r="AD206" i="2"/>
  <c r="AF206" i="2" s="1"/>
  <c r="AH206" i="2" s="1"/>
  <c r="AJ206" i="2" s="1"/>
  <c r="AL206" i="2" s="1"/>
  <c r="AN206" i="2" s="1"/>
  <c r="Z206" i="2"/>
  <c r="Q206" i="2"/>
  <c r="S206" i="2" s="1"/>
  <c r="U206" i="2" s="1"/>
  <c r="W206" i="2" s="1"/>
  <c r="Y206" i="2" s="1"/>
  <c r="AD205" i="2"/>
  <c r="AF205" i="2" s="1"/>
  <c r="AH205" i="2" s="1"/>
  <c r="AJ205" i="2" s="1"/>
  <c r="AL205" i="2" s="1"/>
  <c r="AN205" i="2" s="1"/>
  <c r="Z205" i="2"/>
  <c r="Q205" i="2"/>
  <c r="S205" i="2" s="1"/>
  <c r="U205" i="2" s="1"/>
  <c r="W205" i="2" s="1"/>
  <c r="Y205" i="2" s="1"/>
  <c r="AD204" i="2"/>
  <c r="AF204" i="2" s="1"/>
  <c r="AH204" i="2" s="1"/>
  <c r="AJ204" i="2" s="1"/>
  <c r="AL204" i="2" s="1"/>
  <c r="AN204" i="2" s="1"/>
  <c r="Z204" i="2"/>
  <c r="Q204" i="2"/>
  <c r="S204" i="2" s="1"/>
  <c r="U204" i="2" s="1"/>
  <c r="W204" i="2" s="1"/>
  <c r="Y204" i="2" s="1"/>
  <c r="Z203" i="2"/>
  <c r="Q203" i="2"/>
  <c r="S203" i="2" s="1"/>
  <c r="U203" i="2" s="1"/>
  <c r="W203" i="2" s="1"/>
  <c r="Y203" i="2" s="1"/>
  <c r="AB203" i="2" s="1"/>
  <c r="AD203" i="2" s="1"/>
  <c r="AF203" i="2" s="1"/>
  <c r="AH203" i="2" s="1"/>
  <c r="AJ203" i="2" s="1"/>
  <c r="AL203" i="2" s="1"/>
  <c r="AN203" i="2" s="1"/>
  <c r="Z202" i="2"/>
  <c r="O202" i="2"/>
  <c r="Q202" i="2" s="1"/>
  <c r="S202" i="2" s="1"/>
  <c r="U202" i="2" s="1"/>
  <c r="W202" i="2" s="1"/>
  <c r="Y202" i="2" s="1"/>
  <c r="AB202" i="2" s="1"/>
  <c r="AD202" i="2" s="1"/>
  <c r="AF202" i="2" s="1"/>
  <c r="AH202" i="2" s="1"/>
  <c r="AJ202" i="2" s="1"/>
  <c r="AL202" i="2" s="1"/>
  <c r="AN202" i="2" s="1"/>
  <c r="AM201" i="2"/>
  <c r="D131" i="3" s="1"/>
  <c r="G131" i="3" s="1"/>
  <c r="Z201" i="2"/>
  <c r="Q201" i="2"/>
  <c r="S201" i="2" s="1"/>
  <c r="U201" i="2" s="1"/>
  <c r="W201" i="2" s="1"/>
  <c r="Y201" i="2" s="1"/>
  <c r="AB201" i="2" s="1"/>
  <c r="AD201" i="2" s="1"/>
  <c r="AF201" i="2" s="1"/>
  <c r="AH201" i="2" s="1"/>
  <c r="AJ201" i="2" s="1"/>
  <c r="AL201" i="2" s="1"/>
  <c r="AD200" i="2"/>
  <c r="AF200" i="2" s="1"/>
  <c r="AH200" i="2" s="1"/>
  <c r="AJ200" i="2" s="1"/>
  <c r="AL200" i="2" s="1"/>
  <c r="AN200" i="2" s="1"/>
  <c r="Z200" i="2"/>
  <c r="Q200" i="2"/>
  <c r="S200" i="2" s="1"/>
  <c r="U200" i="2" s="1"/>
  <c r="W200" i="2" s="1"/>
  <c r="Y200" i="2" s="1"/>
  <c r="AD199" i="2"/>
  <c r="AF199" i="2" s="1"/>
  <c r="AH199" i="2" s="1"/>
  <c r="AJ199" i="2" s="1"/>
  <c r="AL199" i="2" s="1"/>
  <c r="AN199" i="2" s="1"/>
  <c r="Z199" i="2"/>
  <c r="Q199" i="2"/>
  <c r="S199" i="2" s="1"/>
  <c r="U199" i="2" s="1"/>
  <c r="W199" i="2" s="1"/>
  <c r="Y199" i="2" s="1"/>
  <c r="Z198" i="2"/>
  <c r="O198" i="2"/>
  <c r="Q198" i="2" s="1"/>
  <c r="S198" i="2" s="1"/>
  <c r="U198" i="2" s="1"/>
  <c r="W198" i="2" s="1"/>
  <c r="Y198" i="2" s="1"/>
  <c r="AB198" i="2" s="1"/>
  <c r="AD198" i="2" s="1"/>
  <c r="AF198" i="2" s="1"/>
  <c r="AH198" i="2" s="1"/>
  <c r="AJ198" i="2" s="1"/>
  <c r="AL198" i="2" s="1"/>
  <c r="AN198" i="2" s="1"/>
  <c r="AD197" i="2"/>
  <c r="AF197" i="2" s="1"/>
  <c r="AH197" i="2" s="1"/>
  <c r="AJ197" i="2" s="1"/>
  <c r="AL197" i="2" s="1"/>
  <c r="AN197" i="2" s="1"/>
  <c r="Z197" i="2"/>
  <c r="O197" i="2"/>
  <c r="Q197" i="2" s="1"/>
  <c r="S197" i="2" s="1"/>
  <c r="U197" i="2" s="1"/>
  <c r="W197" i="2" s="1"/>
  <c r="Y197" i="2" s="1"/>
  <c r="Z196" i="2"/>
  <c r="W196" i="2"/>
  <c r="Y196" i="2" s="1"/>
  <c r="AB196" i="2" s="1"/>
  <c r="AD196" i="2" s="1"/>
  <c r="AF196" i="2" s="1"/>
  <c r="AH196" i="2" s="1"/>
  <c r="AJ196" i="2" s="1"/>
  <c r="AL196" i="2" s="1"/>
  <c r="AN196" i="2" s="1"/>
  <c r="O196" i="2"/>
  <c r="Q196" i="2" s="1"/>
  <c r="S196" i="2" s="1"/>
  <c r="Z195" i="2"/>
  <c r="W195" i="2"/>
  <c r="Y195" i="2" s="1"/>
  <c r="AB195" i="2" s="1"/>
  <c r="AD195" i="2" s="1"/>
  <c r="AF195" i="2" s="1"/>
  <c r="AH195" i="2" s="1"/>
  <c r="AJ195" i="2" s="1"/>
  <c r="AL195" i="2" s="1"/>
  <c r="AN195" i="2" s="1"/>
  <c r="Q195" i="2"/>
  <c r="S195" i="2" s="1"/>
  <c r="Z194" i="2"/>
  <c r="W194" i="2"/>
  <c r="Y194" i="2" s="1"/>
  <c r="AB194" i="2" s="1"/>
  <c r="AD194" i="2" s="1"/>
  <c r="AF194" i="2" s="1"/>
  <c r="AH194" i="2" s="1"/>
  <c r="AJ194" i="2" s="1"/>
  <c r="AL194" i="2" s="1"/>
  <c r="AN194" i="2" s="1"/>
  <c r="Q194" i="2"/>
  <c r="S194" i="2" s="1"/>
  <c r="Z193" i="2"/>
  <c r="W193" i="2"/>
  <c r="Y193" i="2" s="1"/>
  <c r="AB193" i="2" s="1"/>
  <c r="AD193" i="2" s="1"/>
  <c r="AF193" i="2" s="1"/>
  <c r="AH193" i="2" s="1"/>
  <c r="AJ193" i="2" s="1"/>
  <c r="AL193" i="2" s="1"/>
  <c r="AN193" i="2" s="1"/>
  <c r="Q193" i="2"/>
  <c r="S193" i="2" s="1"/>
  <c r="Z192" i="2"/>
  <c r="W192" i="2"/>
  <c r="Y192" i="2" s="1"/>
  <c r="AB192" i="2" s="1"/>
  <c r="AD192" i="2" s="1"/>
  <c r="AF192" i="2" s="1"/>
  <c r="AH192" i="2" s="1"/>
  <c r="AJ192" i="2" s="1"/>
  <c r="AL192" i="2" s="1"/>
  <c r="AN192" i="2" s="1"/>
  <c r="Q192" i="2"/>
  <c r="Z191" i="2"/>
  <c r="U191" i="2"/>
  <c r="W191" i="2" s="1"/>
  <c r="Y191" i="2" s="1"/>
  <c r="AB191" i="2" s="1"/>
  <c r="AD191" i="2" s="1"/>
  <c r="AF191" i="2" s="1"/>
  <c r="AH191" i="2" s="1"/>
  <c r="AJ191" i="2" s="1"/>
  <c r="AL191" i="2" s="1"/>
  <c r="AN191" i="2" s="1"/>
  <c r="Q191" i="2"/>
  <c r="AM190" i="2"/>
  <c r="D124" i="3" s="1"/>
  <c r="G124" i="3" s="1"/>
  <c r="Z190" i="2"/>
  <c r="O190" i="2"/>
  <c r="Q190" i="2" s="1"/>
  <c r="S190" i="2" s="1"/>
  <c r="U190" i="2" s="1"/>
  <c r="W190" i="2" s="1"/>
  <c r="Y190" i="2" s="1"/>
  <c r="AB190" i="2" s="1"/>
  <c r="AD190" i="2" s="1"/>
  <c r="AF190" i="2" s="1"/>
  <c r="AH190" i="2" s="1"/>
  <c r="AJ190" i="2" s="1"/>
  <c r="AL190" i="2" s="1"/>
  <c r="AF189" i="2"/>
  <c r="AH189" i="2" s="1"/>
  <c r="AJ189" i="2" s="1"/>
  <c r="AL189" i="2" s="1"/>
  <c r="AN189" i="2" s="1"/>
  <c r="Z189" i="2"/>
  <c r="W189" i="2"/>
  <c r="Y189" i="2" s="1"/>
  <c r="AB189" i="2" s="1"/>
  <c r="Q189" i="2"/>
  <c r="S189" i="2" s="1"/>
  <c r="Z188" i="2"/>
  <c r="W188" i="2"/>
  <c r="Y188" i="2" s="1"/>
  <c r="AB188" i="2" s="1"/>
  <c r="AD188" i="2" s="1"/>
  <c r="AF188" i="2" s="1"/>
  <c r="AH188" i="2" s="1"/>
  <c r="AJ188" i="2" s="1"/>
  <c r="AL188" i="2" s="1"/>
  <c r="AN188" i="2" s="1"/>
  <c r="Q188" i="2"/>
  <c r="S188" i="2" s="1"/>
  <c r="Z187" i="2"/>
  <c r="O187" i="2"/>
  <c r="Q187" i="2" s="1"/>
  <c r="S187" i="2" s="1"/>
  <c r="U187" i="2" s="1"/>
  <c r="W187" i="2" s="1"/>
  <c r="Y187" i="2" s="1"/>
  <c r="AB187" i="2" s="1"/>
  <c r="AD187" i="2" s="1"/>
  <c r="AF187" i="2" s="1"/>
  <c r="AH187" i="2" s="1"/>
  <c r="AJ187" i="2" s="1"/>
  <c r="AL187" i="2" s="1"/>
  <c r="AN187" i="2" s="1"/>
  <c r="AD186" i="2"/>
  <c r="AF186" i="2" s="1"/>
  <c r="AH186" i="2" s="1"/>
  <c r="AJ186" i="2" s="1"/>
  <c r="AL186" i="2" s="1"/>
  <c r="AN186" i="2" s="1"/>
  <c r="Z186" i="2"/>
  <c r="W186" i="2"/>
  <c r="Y186" i="2" s="1"/>
  <c r="Q186" i="2"/>
  <c r="S186" i="2" s="1"/>
  <c r="AD185" i="2"/>
  <c r="AF185" i="2" s="1"/>
  <c r="AH185" i="2" s="1"/>
  <c r="AJ185" i="2" s="1"/>
  <c r="AL185" i="2" s="1"/>
  <c r="AN185" i="2" s="1"/>
  <c r="Z185" i="2"/>
  <c r="Q185" i="2"/>
  <c r="S185" i="2" s="1"/>
  <c r="U185" i="2" s="1"/>
  <c r="W185" i="2" s="1"/>
  <c r="Y185" i="2" s="1"/>
  <c r="Z184" i="2"/>
  <c r="W184" i="2"/>
  <c r="Y184" i="2" s="1"/>
  <c r="AB184" i="2" s="1"/>
  <c r="AD184" i="2" s="1"/>
  <c r="AF184" i="2" s="1"/>
  <c r="AH184" i="2" s="1"/>
  <c r="AJ184" i="2" s="1"/>
  <c r="AL184" i="2" s="1"/>
  <c r="AN184" i="2" s="1"/>
  <c r="Q184" i="2"/>
  <c r="S184" i="2" s="1"/>
  <c r="Z183" i="2"/>
  <c r="U183" i="2"/>
  <c r="W183" i="2" s="1"/>
  <c r="Y183" i="2" s="1"/>
  <c r="AB183" i="2" s="1"/>
  <c r="AD183" i="2" s="1"/>
  <c r="AF183" i="2" s="1"/>
  <c r="AH183" i="2" s="1"/>
  <c r="AJ183" i="2" s="1"/>
  <c r="AL183" i="2" s="1"/>
  <c r="AN183" i="2" s="1"/>
  <c r="Q183" i="2"/>
  <c r="Z182" i="2"/>
  <c r="U182" i="2"/>
  <c r="W182" i="2" s="1"/>
  <c r="Y182" i="2" s="1"/>
  <c r="AB182" i="2" s="1"/>
  <c r="AD182" i="2" s="1"/>
  <c r="AF182" i="2" s="1"/>
  <c r="AH182" i="2" s="1"/>
  <c r="AJ182" i="2" s="1"/>
  <c r="AL182" i="2" s="1"/>
  <c r="AN182" i="2" s="1"/>
  <c r="Q182" i="2"/>
  <c r="Z181" i="2"/>
  <c r="U181" i="2"/>
  <c r="W181" i="2" s="1"/>
  <c r="Y181" i="2" s="1"/>
  <c r="AB181" i="2" s="1"/>
  <c r="AD181" i="2" s="1"/>
  <c r="AF181" i="2" s="1"/>
  <c r="AH181" i="2" s="1"/>
  <c r="AJ181" i="2" s="1"/>
  <c r="AL181" i="2" s="1"/>
  <c r="AN181" i="2" s="1"/>
  <c r="Q181" i="2"/>
  <c r="Z180" i="2"/>
  <c r="U180" i="2"/>
  <c r="W180" i="2" s="1"/>
  <c r="Y180" i="2" s="1"/>
  <c r="AB180" i="2" s="1"/>
  <c r="AD180" i="2" s="1"/>
  <c r="AF180" i="2" s="1"/>
  <c r="AH180" i="2" s="1"/>
  <c r="AJ180" i="2" s="1"/>
  <c r="AL180" i="2" s="1"/>
  <c r="AN180" i="2" s="1"/>
  <c r="Q180" i="2"/>
  <c r="Z179" i="2"/>
  <c r="S179" i="2"/>
  <c r="U179" i="2" s="1"/>
  <c r="W179" i="2" s="1"/>
  <c r="Y179" i="2" s="1"/>
  <c r="AB179" i="2" s="1"/>
  <c r="AD179" i="2" s="1"/>
  <c r="AF179" i="2" s="1"/>
  <c r="AH179" i="2" s="1"/>
  <c r="AJ179" i="2" s="1"/>
  <c r="AL179" i="2" s="1"/>
  <c r="AN179" i="2" s="1"/>
  <c r="Z178" i="2"/>
  <c r="S178" i="2"/>
  <c r="U178" i="2" s="1"/>
  <c r="W178" i="2" s="1"/>
  <c r="Y178" i="2" s="1"/>
  <c r="AB178" i="2" s="1"/>
  <c r="AD178" i="2" s="1"/>
  <c r="AF178" i="2" s="1"/>
  <c r="AH178" i="2" s="1"/>
  <c r="AJ178" i="2" s="1"/>
  <c r="AL178" i="2" s="1"/>
  <c r="AN178" i="2" s="1"/>
  <c r="Z177" i="2"/>
  <c r="S177" i="2"/>
  <c r="U177" i="2" s="1"/>
  <c r="W177" i="2" s="1"/>
  <c r="Y177" i="2" s="1"/>
  <c r="AB177" i="2" s="1"/>
  <c r="AD177" i="2" s="1"/>
  <c r="AF177" i="2" s="1"/>
  <c r="AH177" i="2" s="1"/>
  <c r="AJ177" i="2" s="1"/>
  <c r="AL177" i="2" s="1"/>
  <c r="AN177" i="2" s="1"/>
  <c r="Z176" i="2"/>
  <c r="Q176" i="2"/>
  <c r="S176" i="2" s="1"/>
  <c r="U176" i="2" s="1"/>
  <c r="W176" i="2" s="1"/>
  <c r="Y176" i="2" s="1"/>
  <c r="AB176" i="2" s="1"/>
  <c r="AD176" i="2" s="1"/>
  <c r="AF176" i="2" s="1"/>
  <c r="AH176" i="2" s="1"/>
  <c r="AJ176" i="2" s="1"/>
  <c r="AL176" i="2" s="1"/>
  <c r="AN176" i="2" s="1"/>
  <c r="AM175" i="2"/>
  <c r="D111" i="3" s="1"/>
  <c r="G111" i="3" s="1"/>
  <c r="Z175" i="2"/>
  <c r="O175" i="2"/>
  <c r="Q175" i="2" s="1"/>
  <c r="S175" i="2" s="1"/>
  <c r="U175" i="2" s="1"/>
  <c r="W175" i="2" s="1"/>
  <c r="Y175" i="2" s="1"/>
  <c r="AB175" i="2" s="1"/>
  <c r="AD175" i="2" s="1"/>
  <c r="AF175" i="2" s="1"/>
  <c r="AH175" i="2" s="1"/>
  <c r="AJ175" i="2" s="1"/>
  <c r="AL175" i="2" s="1"/>
  <c r="Z174" i="2"/>
  <c r="Q174" i="2"/>
  <c r="S174" i="2" s="1"/>
  <c r="U174" i="2" s="1"/>
  <c r="W174" i="2" s="1"/>
  <c r="Y174" i="2" s="1"/>
  <c r="AB174" i="2" s="1"/>
  <c r="AD174" i="2" s="1"/>
  <c r="AF174" i="2" s="1"/>
  <c r="AH174" i="2" s="1"/>
  <c r="AJ174" i="2" s="1"/>
  <c r="AL174" i="2" s="1"/>
  <c r="AN174" i="2" s="1"/>
  <c r="Z173" i="2"/>
  <c r="U173" i="2"/>
  <c r="W173" i="2" s="1"/>
  <c r="Y173" i="2" s="1"/>
  <c r="AB173" i="2" s="1"/>
  <c r="AD173" i="2" s="1"/>
  <c r="AF173" i="2" s="1"/>
  <c r="AH173" i="2" s="1"/>
  <c r="AJ173" i="2" s="1"/>
  <c r="AL173" i="2" s="1"/>
  <c r="AN173" i="2" s="1"/>
  <c r="Q173" i="2"/>
  <c r="Z172" i="2"/>
  <c r="Q172" i="2"/>
  <c r="S172" i="2" s="1"/>
  <c r="U172" i="2" s="1"/>
  <c r="W172" i="2" s="1"/>
  <c r="Y172" i="2" s="1"/>
  <c r="AB172" i="2" s="1"/>
  <c r="AD172" i="2" s="1"/>
  <c r="AF172" i="2" s="1"/>
  <c r="AH172" i="2" s="1"/>
  <c r="AJ172" i="2" s="1"/>
  <c r="AL172" i="2" s="1"/>
  <c r="AN172" i="2" s="1"/>
  <c r="Z171" i="2"/>
  <c r="Q171" i="2"/>
  <c r="S171" i="2" s="1"/>
  <c r="U171" i="2" s="1"/>
  <c r="W171" i="2" s="1"/>
  <c r="Y171" i="2" s="1"/>
  <c r="AB171" i="2" s="1"/>
  <c r="AD171" i="2" s="1"/>
  <c r="AF171" i="2" s="1"/>
  <c r="AH171" i="2" s="1"/>
  <c r="AJ171" i="2" s="1"/>
  <c r="AL171" i="2" s="1"/>
  <c r="AN171" i="2" s="1"/>
  <c r="Z170" i="2"/>
  <c r="O170" i="2"/>
  <c r="Q170" i="2" s="1"/>
  <c r="S170" i="2" s="1"/>
  <c r="U170" i="2" s="1"/>
  <c r="W170" i="2" s="1"/>
  <c r="Y170" i="2" s="1"/>
  <c r="AB170" i="2" s="1"/>
  <c r="AD170" i="2" s="1"/>
  <c r="AF170" i="2" s="1"/>
  <c r="AH170" i="2" s="1"/>
  <c r="AJ170" i="2" s="1"/>
  <c r="AL170" i="2" s="1"/>
  <c r="AN170" i="2" s="1"/>
  <c r="Z169" i="2"/>
  <c r="O169" i="2"/>
  <c r="Q169" i="2" s="1"/>
  <c r="S169" i="2" s="1"/>
  <c r="U169" i="2" s="1"/>
  <c r="W169" i="2" s="1"/>
  <c r="Y169" i="2" s="1"/>
  <c r="AB169" i="2" s="1"/>
  <c r="AD169" i="2" s="1"/>
  <c r="AF169" i="2" s="1"/>
  <c r="AH169" i="2" s="1"/>
  <c r="AJ169" i="2" s="1"/>
  <c r="AL169" i="2" s="1"/>
  <c r="AN169" i="2" s="1"/>
  <c r="AD168" i="2"/>
  <c r="AF168" i="2" s="1"/>
  <c r="AH168" i="2" s="1"/>
  <c r="AJ168" i="2" s="1"/>
  <c r="AL168" i="2" s="1"/>
  <c r="AN168" i="2" s="1"/>
  <c r="Z168" i="2"/>
  <c r="Q168" i="2"/>
  <c r="S168" i="2" s="1"/>
  <c r="U168" i="2" s="1"/>
  <c r="W168" i="2" s="1"/>
  <c r="Y168" i="2" s="1"/>
  <c r="AD167" i="2"/>
  <c r="AF167" i="2" s="1"/>
  <c r="AH167" i="2" s="1"/>
  <c r="AJ167" i="2" s="1"/>
  <c r="AL167" i="2" s="1"/>
  <c r="AN167" i="2" s="1"/>
  <c r="Z167" i="2"/>
  <c r="Q167" i="2"/>
  <c r="S167" i="2" s="1"/>
  <c r="U167" i="2" s="1"/>
  <c r="W167" i="2" s="1"/>
  <c r="Y167" i="2" s="1"/>
  <c r="Z166" i="2"/>
  <c r="Q166" i="2"/>
  <c r="S166" i="2" s="1"/>
  <c r="U166" i="2" s="1"/>
  <c r="W166" i="2" s="1"/>
  <c r="Y166" i="2" s="1"/>
  <c r="AB166" i="2" s="1"/>
  <c r="AD166" i="2" s="1"/>
  <c r="AF166" i="2" s="1"/>
  <c r="AH166" i="2" s="1"/>
  <c r="AJ166" i="2" s="1"/>
  <c r="AL166" i="2" s="1"/>
  <c r="AN166" i="2" s="1"/>
  <c r="Z165" i="2"/>
  <c r="Q165" i="2"/>
  <c r="S165" i="2" s="1"/>
  <c r="U165" i="2" s="1"/>
  <c r="W165" i="2" s="1"/>
  <c r="Y165" i="2" s="1"/>
  <c r="AB165" i="2" s="1"/>
  <c r="AD165" i="2" s="1"/>
  <c r="AF165" i="2" s="1"/>
  <c r="AH165" i="2" s="1"/>
  <c r="AJ165" i="2" s="1"/>
  <c r="AL165" i="2" s="1"/>
  <c r="AN165" i="2" s="1"/>
  <c r="Z164" i="2"/>
  <c r="Q164" i="2"/>
  <c r="S164" i="2" s="1"/>
  <c r="U164" i="2" s="1"/>
  <c r="W164" i="2" s="1"/>
  <c r="Y164" i="2" s="1"/>
  <c r="AB164" i="2" s="1"/>
  <c r="AD164" i="2" s="1"/>
  <c r="AF164" i="2" s="1"/>
  <c r="AH164" i="2" s="1"/>
  <c r="AJ164" i="2" s="1"/>
  <c r="AL164" i="2" s="1"/>
  <c r="AN164" i="2" s="1"/>
  <c r="Z163" i="2"/>
  <c r="Q163" i="2"/>
  <c r="S163" i="2" s="1"/>
  <c r="U163" i="2" s="1"/>
  <c r="W163" i="2" s="1"/>
  <c r="Y163" i="2" s="1"/>
  <c r="AB163" i="2" s="1"/>
  <c r="AD163" i="2" s="1"/>
  <c r="AF163" i="2" s="1"/>
  <c r="AH163" i="2" s="1"/>
  <c r="AJ163" i="2" s="1"/>
  <c r="AL163" i="2" s="1"/>
  <c r="AN163" i="2" s="1"/>
  <c r="AD162" i="2"/>
  <c r="AF162" i="2" s="1"/>
  <c r="AH162" i="2" s="1"/>
  <c r="AJ162" i="2" s="1"/>
  <c r="AL162" i="2" s="1"/>
  <c r="AN162" i="2" s="1"/>
  <c r="Z162" i="2"/>
  <c r="Q162" i="2"/>
  <c r="S162" i="2" s="1"/>
  <c r="U162" i="2" s="1"/>
  <c r="W162" i="2" s="1"/>
  <c r="Y162" i="2" s="1"/>
  <c r="Z161" i="2"/>
  <c r="Q161" i="2"/>
  <c r="S161" i="2" s="1"/>
  <c r="U161" i="2" s="1"/>
  <c r="W161" i="2" s="1"/>
  <c r="Y161" i="2" s="1"/>
  <c r="AB161" i="2" s="1"/>
  <c r="AD161" i="2" s="1"/>
  <c r="AF161" i="2" s="1"/>
  <c r="AH161" i="2" s="1"/>
  <c r="AJ161" i="2" s="1"/>
  <c r="AL161" i="2" s="1"/>
  <c r="AN161" i="2" s="1"/>
  <c r="Z160" i="2"/>
  <c r="Q160" i="2"/>
  <c r="S160" i="2" s="1"/>
  <c r="U160" i="2" s="1"/>
  <c r="W160" i="2" s="1"/>
  <c r="Y160" i="2" s="1"/>
  <c r="AB160" i="2" s="1"/>
  <c r="AD160" i="2" s="1"/>
  <c r="AF160" i="2" s="1"/>
  <c r="AH160" i="2" s="1"/>
  <c r="AJ160" i="2" s="1"/>
  <c r="AL160" i="2" s="1"/>
  <c r="AN160" i="2" s="1"/>
  <c r="AM159" i="2"/>
  <c r="D99" i="3" s="1"/>
  <c r="G99" i="3" s="1"/>
  <c r="Z159" i="2"/>
  <c r="Q159" i="2"/>
  <c r="S159" i="2" s="1"/>
  <c r="U159" i="2" s="1"/>
  <c r="W159" i="2" s="1"/>
  <c r="Y159" i="2" s="1"/>
  <c r="AB159" i="2" s="1"/>
  <c r="AD159" i="2" s="1"/>
  <c r="AF159" i="2" s="1"/>
  <c r="AH159" i="2" s="1"/>
  <c r="AJ159" i="2" s="1"/>
  <c r="AL159" i="2" s="1"/>
  <c r="Z158" i="2"/>
  <c r="Q158" i="2"/>
  <c r="S158" i="2" s="1"/>
  <c r="U158" i="2" s="1"/>
  <c r="W158" i="2" s="1"/>
  <c r="Y158" i="2" s="1"/>
  <c r="AB158" i="2" s="1"/>
  <c r="AD158" i="2" s="1"/>
  <c r="AF158" i="2" s="1"/>
  <c r="AH158" i="2" s="1"/>
  <c r="AJ158" i="2" s="1"/>
  <c r="AL158" i="2" s="1"/>
  <c r="AN158" i="2" s="1"/>
  <c r="Z157" i="2"/>
  <c r="Y157" i="2"/>
  <c r="AB157" i="2" s="1"/>
  <c r="AD157" i="2" s="1"/>
  <c r="AF157" i="2" s="1"/>
  <c r="AH157" i="2" s="1"/>
  <c r="AJ157" i="2" s="1"/>
  <c r="AL157" i="2" s="1"/>
  <c r="AN157" i="2" s="1"/>
  <c r="Q157" i="2"/>
  <c r="S157" i="2" s="1"/>
  <c r="U157" i="2" s="1"/>
  <c r="AH156" i="2"/>
  <c r="AJ156" i="2" s="1"/>
  <c r="AL156" i="2" s="1"/>
  <c r="AN156" i="2" s="1"/>
  <c r="Z156" i="2"/>
  <c r="U156" i="2"/>
  <c r="W156" i="2" s="1"/>
  <c r="Y156" i="2" s="1"/>
  <c r="AB156" i="2" s="1"/>
  <c r="AD156" i="2" s="1"/>
  <c r="Q156" i="2"/>
  <c r="AM155" i="2"/>
  <c r="D95" i="3" s="1"/>
  <c r="G95" i="3" s="1"/>
  <c r="Z155" i="2"/>
  <c r="Q155" i="2"/>
  <c r="S155" i="2" s="1"/>
  <c r="U155" i="2" s="1"/>
  <c r="W155" i="2" s="1"/>
  <c r="Y155" i="2" s="1"/>
  <c r="AB155" i="2" s="1"/>
  <c r="AD155" i="2" s="1"/>
  <c r="AF155" i="2" s="1"/>
  <c r="AH155" i="2" s="1"/>
  <c r="AJ155" i="2" s="1"/>
  <c r="AL155" i="2" s="1"/>
  <c r="AD154" i="2"/>
  <c r="AF154" i="2" s="1"/>
  <c r="AH154" i="2" s="1"/>
  <c r="AJ154" i="2" s="1"/>
  <c r="AL154" i="2" s="1"/>
  <c r="AN154" i="2" s="1"/>
  <c r="Z154" i="2"/>
  <c r="Q154" i="2"/>
  <c r="S154" i="2" s="1"/>
  <c r="U154" i="2" s="1"/>
  <c r="W154" i="2" s="1"/>
  <c r="Y154" i="2" s="1"/>
  <c r="Z153" i="2"/>
  <c r="Q153" i="2"/>
  <c r="S153" i="2" s="1"/>
  <c r="U153" i="2" s="1"/>
  <c r="W153" i="2" s="1"/>
  <c r="Y153" i="2" s="1"/>
  <c r="AB153" i="2" s="1"/>
  <c r="AD153" i="2" s="1"/>
  <c r="AF153" i="2" s="1"/>
  <c r="AH153" i="2" s="1"/>
  <c r="AJ153" i="2" s="1"/>
  <c r="AL153" i="2" s="1"/>
  <c r="AN153" i="2" s="1"/>
  <c r="AH152" i="2"/>
  <c r="AJ152" i="2" s="1"/>
  <c r="AL152" i="2" s="1"/>
  <c r="AN152" i="2" s="1"/>
  <c r="Z152" i="2"/>
  <c r="Q152" i="2"/>
  <c r="S152" i="2" s="1"/>
  <c r="U152" i="2" s="1"/>
  <c r="W152" i="2" s="1"/>
  <c r="Y152" i="2" s="1"/>
  <c r="AB152" i="2" s="1"/>
  <c r="AD152" i="2" s="1"/>
  <c r="AN151" i="2"/>
  <c r="Z151" i="2"/>
  <c r="S151" i="2"/>
  <c r="U151" i="2" s="1"/>
  <c r="W151" i="2" s="1"/>
  <c r="Y151" i="2" s="1"/>
  <c r="AB151" i="2" s="1"/>
  <c r="AD151" i="2" s="1"/>
  <c r="AF151" i="2" s="1"/>
  <c r="AH151" i="2" s="1"/>
  <c r="AJ151" i="2" s="1"/>
  <c r="AL151" i="2" s="1"/>
  <c r="AD150" i="2"/>
  <c r="AF150" i="2" s="1"/>
  <c r="AH150" i="2" s="1"/>
  <c r="AJ150" i="2" s="1"/>
  <c r="AL150" i="2" s="1"/>
  <c r="AN150" i="2" s="1"/>
  <c r="Z150" i="2"/>
  <c r="Q150" i="2"/>
  <c r="S150" i="2" s="1"/>
  <c r="U150" i="2" s="1"/>
  <c r="W150" i="2" s="1"/>
  <c r="Y150" i="2" s="1"/>
  <c r="Z149" i="2"/>
  <c r="Q149" i="2"/>
  <c r="S149" i="2" s="1"/>
  <c r="U149" i="2" s="1"/>
  <c r="W149" i="2" s="1"/>
  <c r="Y149" i="2" s="1"/>
  <c r="AB149" i="2" s="1"/>
  <c r="AD149" i="2" s="1"/>
  <c r="AF149" i="2" s="1"/>
  <c r="AH149" i="2" s="1"/>
  <c r="AJ149" i="2" s="1"/>
  <c r="AL149" i="2" s="1"/>
  <c r="AN149" i="2" s="1"/>
  <c r="Z148" i="2"/>
  <c r="Q148" i="2"/>
  <c r="S148" i="2" s="1"/>
  <c r="U148" i="2" s="1"/>
  <c r="W148" i="2" s="1"/>
  <c r="Y148" i="2" s="1"/>
  <c r="AB148" i="2" s="1"/>
  <c r="AD148" i="2" s="1"/>
  <c r="AF148" i="2" s="1"/>
  <c r="AH148" i="2" s="1"/>
  <c r="AJ148" i="2" s="1"/>
  <c r="AL148" i="2" s="1"/>
  <c r="AN148" i="2" s="1"/>
  <c r="Z147" i="2"/>
  <c r="Q147" i="2"/>
  <c r="S147" i="2" s="1"/>
  <c r="U147" i="2" s="1"/>
  <c r="W147" i="2" s="1"/>
  <c r="Y147" i="2" s="1"/>
  <c r="AB147" i="2" s="1"/>
  <c r="AD147" i="2" s="1"/>
  <c r="AF147" i="2" s="1"/>
  <c r="AH147" i="2" s="1"/>
  <c r="AJ147" i="2" s="1"/>
  <c r="AL147" i="2" s="1"/>
  <c r="AN147" i="2" s="1"/>
  <c r="AH146" i="2"/>
  <c r="AJ146" i="2" s="1"/>
  <c r="AL146" i="2" s="1"/>
  <c r="AN146" i="2" s="1"/>
  <c r="Z146" i="2"/>
  <c r="W146" i="2"/>
  <c r="Y146" i="2" s="1"/>
  <c r="AB146" i="2" s="1"/>
  <c r="AD146" i="2" s="1"/>
  <c r="Q146" i="2"/>
  <c r="S146" i="2" s="1"/>
  <c r="Z145" i="2"/>
  <c r="Q145" i="2"/>
  <c r="S145" i="2" s="1"/>
  <c r="U145" i="2" s="1"/>
  <c r="W145" i="2" s="1"/>
  <c r="Y145" i="2" s="1"/>
  <c r="AB145" i="2" s="1"/>
  <c r="AD145" i="2" s="1"/>
  <c r="AF145" i="2" s="1"/>
  <c r="AH145" i="2" s="1"/>
  <c r="AJ145" i="2" s="1"/>
  <c r="AL145" i="2" s="1"/>
  <c r="AN145" i="2" s="1"/>
  <c r="Z144" i="2"/>
  <c r="Q144" i="2"/>
  <c r="S144" i="2" s="1"/>
  <c r="U144" i="2" s="1"/>
  <c r="W144" i="2" s="1"/>
  <c r="Y144" i="2" s="1"/>
  <c r="AB144" i="2" s="1"/>
  <c r="AD144" i="2" s="1"/>
  <c r="AF144" i="2" s="1"/>
  <c r="AH144" i="2" s="1"/>
  <c r="AJ144" i="2" s="1"/>
  <c r="AL144" i="2" s="1"/>
  <c r="AN144" i="2" s="1"/>
  <c r="Z143" i="2"/>
  <c r="Q143" i="2"/>
  <c r="S143" i="2" s="1"/>
  <c r="U143" i="2" s="1"/>
  <c r="W143" i="2" s="1"/>
  <c r="Y143" i="2" s="1"/>
  <c r="AB143" i="2" s="1"/>
  <c r="AD143" i="2" s="1"/>
  <c r="AF143" i="2" s="1"/>
  <c r="AH143" i="2" s="1"/>
  <c r="AJ143" i="2" s="1"/>
  <c r="AL143" i="2" s="1"/>
  <c r="AN143" i="2" s="1"/>
  <c r="AD142" i="2"/>
  <c r="AF142" i="2" s="1"/>
  <c r="AH142" i="2" s="1"/>
  <c r="AJ142" i="2" s="1"/>
  <c r="AL142" i="2" s="1"/>
  <c r="AN142" i="2" s="1"/>
  <c r="Z142" i="2"/>
  <c r="Q142" i="2"/>
  <c r="S142" i="2" s="1"/>
  <c r="U142" i="2" s="1"/>
  <c r="W142" i="2" s="1"/>
  <c r="Y142" i="2" s="1"/>
  <c r="Z141" i="2"/>
  <c r="O141" i="2"/>
  <c r="Q141" i="2" s="1"/>
  <c r="S141" i="2" s="1"/>
  <c r="U141" i="2" s="1"/>
  <c r="W141" i="2" s="1"/>
  <c r="Y141" i="2" s="1"/>
  <c r="AB141" i="2" s="1"/>
  <c r="AD141" i="2" s="1"/>
  <c r="AF141" i="2" s="1"/>
  <c r="AH141" i="2" s="1"/>
  <c r="AJ141" i="2" s="1"/>
  <c r="AL141" i="2" s="1"/>
  <c r="AN141" i="2" s="1"/>
  <c r="Z140" i="2"/>
  <c r="O140" i="2"/>
  <c r="Q140" i="2" s="1"/>
  <c r="S140" i="2" s="1"/>
  <c r="U140" i="2" s="1"/>
  <c r="W140" i="2" s="1"/>
  <c r="Y140" i="2" s="1"/>
  <c r="AB140" i="2" s="1"/>
  <c r="AD140" i="2" s="1"/>
  <c r="AF140" i="2" s="1"/>
  <c r="AH140" i="2" s="1"/>
  <c r="AJ140" i="2" s="1"/>
  <c r="AL140" i="2" s="1"/>
  <c r="AN140" i="2" s="1"/>
  <c r="Z139" i="2"/>
  <c r="O139" i="2"/>
  <c r="Q139" i="2" s="1"/>
  <c r="S139" i="2" s="1"/>
  <c r="U139" i="2" s="1"/>
  <c r="W139" i="2" s="1"/>
  <c r="Y139" i="2" s="1"/>
  <c r="AB139" i="2" s="1"/>
  <c r="AD139" i="2" s="1"/>
  <c r="AF139" i="2" s="1"/>
  <c r="AH139" i="2" s="1"/>
  <c r="AJ139" i="2" s="1"/>
  <c r="AL139" i="2" s="1"/>
  <c r="AN139" i="2" s="1"/>
  <c r="AD138" i="2"/>
  <c r="AF138" i="2" s="1"/>
  <c r="AH138" i="2" s="1"/>
  <c r="AJ138" i="2" s="1"/>
  <c r="AL138" i="2" s="1"/>
  <c r="AN138" i="2" s="1"/>
  <c r="Z138" i="2"/>
  <c r="O138" i="2"/>
  <c r="Q138" i="2" s="1"/>
  <c r="S138" i="2" s="1"/>
  <c r="U138" i="2" s="1"/>
  <c r="W138" i="2" s="1"/>
  <c r="Y138" i="2" s="1"/>
  <c r="Z137" i="2"/>
  <c r="Q137" i="2"/>
  <c r="S137" i="2" s="1"/>
  <c r="U137" i="2" s="1"/>
  <c r="W137" i="2" s="1"/>
  <c r="Y137" i="2" s="1"/>
  <c r="AB137" i="2" s="1"/>
  <c r="AD137" i="2" s="1"/>
  <c r="AF137" i="2" s="1"/>
  <c r="AH137" i="2" s="1"/>
  <c r="AJ137" i="2" s="1"/>
  <c r="AL137" i="2" s="1"/>
  <c r="AN137" i="2" s="1"/>
  <c r="Z136" i="2"/>
  <c r="O136" i="2"/>
  <c r="Q136" i="2" s="1"/>
  <c r="S136" i="2" s="1"/>
  <c r="U136" i="2" s="1"/>
  <c r="W136" i="2" s="1"/>
  <c r="Y136" i="2" s="1"/>
  <c r="AB136" i="2" s="1"/>
  <c r="AD136" i="2" s="1"/>
  <c r="AF136" i="2" s="1"/>
  <c r="AH136" i="2" s="1"/>
  <c r="AJ136" i="2" s="1"/>
  <c r="AL136" i="2" s="1"/>
  <c r="AN136" i="2" s="1"/>
  <c r="AK135" i="2"/>
  <c r="Z135" i="2"/>
  <c r="Q135" i="2"/>
  <c r="S135" i="2" s="1"/>
  <c r="U135" i="2" s="1"/>
  <c r="W135" i="2" s="1"/>
  <c r="Y135" i="2" s="1"/>
  <c r="AB135" i="2" s="1"/>
  <c r="AD135" i="2" s="1"/>
  <c r="AF135" i="2" s="1"/>
  <c r="AH135" i="2" s="1"/>
  <c r="AJ135" i="2" s="1"/>
  <c r="Z134" i="2"/>
  <c r="Y134" i="2"/>
  <c r="AB134" i="2" s="1"/>
  <c r="AD134" i="2" s="1"/>
  <c r="AF134" i="2" s="1"/>
  <c r="AH134" i="2" s="1"/>
  <c r="AJ134" i="2" s="1"/>
  <c r="AL134" i="2" s="1"/>
  <c r="AN134" i="2" s="1"/>
  <c r="Q134" i="2"/>
  <c r="S134" i="2" s="1"/>
  <c r="U134" i="2" s="1"/>
  <c r="Z133" i="2"/>
  <c r="Q133" i="2"/>
  <c r="S133" i="2" s="1"/>
  <c r="U133" i="2" s="1"/>
  <c r="W133" i="2" s="1"/>
  <c r="Y133" i="2" s="1"/>
  <c r="AB133" i="2" s="1"/>
  <c r="AD133" i="2" s="1"/>
  <c r="AF133" i="2" s="1"/>
  <c r="AH133" i="2" s="1"/>
  <c r="AJ133" i="2" s="1"/>
  <c r="AL133" i="2" s="1"/>
  <c r="AN133" i="2" s="1"/>
  <c r="Z132" i="2"/>
  <c r="Q132" i="2"/>
  <c r="S132" i="2" s="1"/>
  <c r="U132" i="2" s="1"/>
  <c r="W132" i="2" s="1"/>
  <c r="Y132" i="2" s="1"/>
  <c r="AB132" i="2" s="1"/>
  <c r="AD132" i="2" s="1"/>
  <c r="AF132" i="2" s="1"/>
  <c r="AH132" i="2" s="1"/>
  <c r="AJ132" i="2" s="1"/>
  <c r="AL132" i="2" s="1"/>
  <c r="AN132" i="2" s="1"/>
  <c r="Z131" i="2"/>
  <c r="Q131" i="2"/>
  <c r="S131" i="2" s="1"/>
  <c r="U131" i="2" s="1"/>
  <c r="W131" i="2" s="1"/>
  <c r="Y131" i="2" s="1"/>
  <c r="AB131" i="2" s="1"/>
  <c r="AD131" i="2" s="1"/>
  <c r="AF131" i="2" s="1"/>
  <c r="AH131" i="2" s="1"/>
  <c r="AJ131" i="2" s="1"/>
  <c r="AL131" i="2" s="1"/>
  <c r="AN131" i="2" s="1"/>
  <c r="Z130" i="2"/>
  <c r="Q130" i="2"/>
  <c r="S130" i="2" s="1"/>
  <c r="U130" i="2" s="1"/>
  <c r="W130" i="2" s="1"/>
  <c r="Y130" i="2" s="1"/>
  <c r="AB130" i="2" s="1"/>
  <c r="AD130" i="2" s="1"/>
  <c r="AF130" i="2" s="1"/>
  <c r="AH130" i="2" s="1"/>
  <c r="AJ130" i="2" s="1"/>
  <c r="AL130" i="2" s="1"/>
  <c r="AN130" i="2" s="1"/>
  <c r="Z129" i="2"/>
  <c r="U129" i="2"/>
  <c r="W129" i="2" s="1"/>
  <c r="Y129" i="2" s="1"/>
  <c r="AB129" i="2" s="1"/>
  <c r="AD129" i="2" s="1"/>
  <c r="AF129" i="2" s="1"/>
  <c r="AH129" i="2" s="1"/>
  <c r="AJ129" i="2" s="1"/>
  <c r="AL129" i="2" s="1"/>
  <c r="AN129" i="2" s="1"/>
  <c r="Q129" i="2"/>
  <c r="AL128" i="2"/>
  <c r="Z128" i="2"/>
  <c r="Q128" i="2"/>
  <c r="S128" i="2" s="1"/>
  <c r="U128" i="2" s="1"/>
  <c r="W128" i="2" s="1"/>
  <c r="Y128" i="2" s="1"/>
  <c r="Z127" i="2"/>
  <c r="U127" i="2"/>
  <c r="W127" i="2" s="1"/>
  <c r="Y127" i="2" s="1"/>
  <c r="AB127" i="2" s="1"/>
  <c r="AD127" i="2" s="1"/>
  <c r="AF127" i="2" s="1"/>
  <c r="AH127" i="2" s="1"/>
  <c r="AJ127" i="2" s="1"/>
  <c r="AL127" i="2" s="1"/>
  <c r="AN127" i="2" s="1"/>
  <c r="Q127" i="2"/>
  <c r="AD126" i="2"/>
  <c r="AF126" i="2" s="1"/>
  <c r="AH126" i="2" s="1"/>
  <c r="AJ126" i="2" s="1"/>
  <c r="AL126" i="2" s="1"/>
  <c r="AN126" i="2" s="1"/>
  <c r="Z126" i="2"/>
  <c r="O126" i="2"/>
  <c r="Q126" i="2" s="1"/>
  <c r="S126" i="2" s="1"/>
  <c r="U126" i="2" s="1"/>
  <c r="W126" i="2" s="1"/>
  <c r="Y126" i="2" s="1"/>
  <c r="Z125" i="2"/>
  <c r="Q125" i="2"/>
  <c r="S125" i="2" s="1"/>
  <c r="U125" i="2" s="1"/>
  <c r="W125" i="2" s="1"/>
  <c r="Y125" i="2" s="1"/>
  <c r="AB125" i="2" s="1"/>
  <c r="AD125" i="2" s="1"/>
  <c r="AF125" i="2" s="1"/>
  <c r="AH125" i="2" s="1"/>
  <c r="AJ125" i="2" s="1"/>
  <c r="AL125" i="2" s="1"/>
  <c r="AN125" i="2" s="1"/>
  <c r="Z124" i="2"/>
  <c r="Q124" i="2"/>
  <c r="S124" i="2" s="1"/>
  <c r="U124" i="2" s="1"/>
  <c r="W124" i="2" s="1"/>
  <c r="Y124" i="2" s="1"/>
  <c r="AB124" i="2" s="1"/>
  <c r="AD124" i="2" s="1"/>
  <c r="AF124" i="2" s="1"/>
  <c r="AH124" i="2" s="1"/>
  <c r="AJ124" i="2" s="1"/>
  <c r="AL124" i="2" s="1"/>
  <c r="AN124" i="2" s="1"/>
  <c r="Z123" i="2"/>
  <c r="Q123" i="2"/>
  <c r="S123" i="2" s="1"/>
  <c r="U123" i="2" s="1"/>
  <c r="W123" i="2" s="1"/>
  <c r="Y123" i="2" s="1"/>
  <c r="AB123" i="2" s="1"/>
  <c r="AD123" i="2" s="1"/>
  <c r="AF123" i="2" s="1"/>
  <c r="AH123" i="2" s="1"/>
  <c r="AJ123" i="2" s="1"/>
  <c r="AL123" i="2" s="1"/>
  <c r="AN123" i="2" s="1"/>
  <c r="Z122" i="2"/>
  <c r="Q122" i="2"/>
  <c r="S122" i="2" s="1"/>
  <c r="U122" i="2" s="1"/>
  <c r="W122" i="2" s="1"/>
  <c r="Y122" i="2" s="1"/>
  <c r="AB122" i="2" s="1"/>
  <c r="AD122" i="2" s="1"/>
  <c r="AF122" i="2" s="1"/>
  <c r="AH122" i="2" s="1"/>
  <c r="AJ122" i="2" s="1"/>
  <c r="AL122" i="2" s="1"/>
  <c r="AN122" i="2" s="1"/>
  <c r="Z121" i="2"/>
  <c r="Q121" i="2"/>
  <c r="S121" i="2" s="1"/>
  <c r="U121" i="2" s="1"/>
  <c r="W121" i="2" s="1"/>
  <c r="Y121" i="2" s="1"/>
  <c r="AB121" i="2" s="1"/>
  <c r="AD121" i="2" s="1"/>
  <c r="AF121" i="2" s="1"/>
  <c r="AH121" i="2" s="1"/>
  <c r="AJ121" i="2" s="1"/>
  <c r="AL121" i="2" s="1"/>
  <c r="AN121" i="2" s="1"/>
  <c r="Z120" i="2"/>
  <c r="Q120" i="2"/>
  <c r="S120" i="2" s="1"/>
  <c r="U120" i="2" s="1"/>
  <c r="W120" i="2" s="1"/>
  <c r="Y120" i="2" s="1"/>
  <c r="AB120" i="2" s="1"/>
  <c r="AD120" i="2" s="1"/>
  <c r="AF120" i="2" s="1"/>
  <c r="AH120" i="2" s="1"/>
  <c r="AJ120" i="2" s="1"/>
  <c r="AL120" i="2" s="1"/>
  <c r="AN120" i="2" s="1"/>
  <c r="AD119" i="2"/>
  <c r="AF119" i="2" s="1"/>
  <c r="AH119" i="2" s="1"/>
  <c r="AJ119" i="2" s="1"/>
  <c r="AL119" i="2" s="1"/>
  <c r="AN119" i="2" s="1"/>
  <c r="Z119" i="2"/>
  <c r="O119" i="2"/>
  <c r="Q119" i="2" s="1"/>
  <c r="S119" i="2" s="1"/>
  <c r="U119" i="2" s="1"/>
  <c r="W119" i="2" s="1"/>
  <c r="Y119" i="2" s="1"/>
  <c r="Z118" i="2"/>
  <c r="Q118" i="2"/>
  <c r="S118" i="2" s="1"/>
  <c r="U118" i="2" s="1"/>
  <c r="W118" i="2" s="1"/>
  <c r="Y118" i="2" s="1"/>
  <c r="AB118" i="2" s="1"/>
  <c r="AD118" i="2" s="1"/>
  <c r="AF118" i="2" s="1"/>
  <c r="AH118" i="2" s="1"/>
  <c r="AJ118" i="2" s="1"/>
  <c r="AL118" i="2" s="1"/>
  <c r="AN118" i="2" s="1"/>
  <c r="Z117" i="2"/>
  <c r="O117" i="2"/>
  <c r="Q117" i="2" s="1"/>
  <c r="S117" i="2" s="1"/>
  <c r="U117" i="2" s="1"/>
  <c r="W117" i="2" s="1"/>
  <c r="Y117" i="2" s="1"/>
  <c r="AB117" i="2" s="1"/>
  <c r="AD117" i="2" s="1"/>
  <c r="AF117" i="2" s="1"/>
  <c r="AH117" i="2" s="1"/>
  <c r="AJ117" i="2" s="1"/>
  <c r="AL117" i="2" s="1"/>
  <c r="AN117" i="2" s="1"/>
  <c r="AD116" i="2"/>
  <c r="AF116" i="2" s="1"/>
  <c r="AH116" i="2" s="1"/>
  <c r="AJ116" i="2" s="1"/>
  <c r="AL116" i="2" s="1"/>
  <c r="AN116" i="2" s="1"/>
  <c r="Z116" i="2"/>
  <c r="Q116" i="2"/>
  <c r="S116" i="2" s="1"/>
  <c r="U116" i="2" s="1"/>
  <c r="W116" i="2" s="1"/>
  <c r="Y116" i="2" s="1"/>
  <c r="Z115" i="2"/>
  <c r="O115" i="2"/>
  <c r="Q115" i="2" s="1"/>
  <c r="S115" i="2" s="1"/>
  <c r="U115" i="2" s="1"/>
  <c r="W115" i="2" s="1"/>
  <c r="Y115" i="2" s="1"/>
  <c r="AB115" i="2" s="1"/>
  <c r="AD115" i="2" s="1"/>
  <c r="AF115" i="2" s="1"/>
  <c r="AH115" i="2" s="1"/>
  <c r="AJ115" i="2" s="1"/>
  <c r="AL115" i="2" s="1"/>
  <c r="AN115" i="2" s="1"/>
  <c r="Z114" i="2"/>
  <c r="S114" i="2"/>
  <c r="U114" i="2" s="1"/>
  <c r="W114" i="2" s="1"/>
  <c r="Y114" i="2" s="1"/>
  <c r="AB114" i="2" s="1"/>
  <c r="AD114" i="2" s="1"/>
  <c r="AF114" i="2" s="1"/>
  <c r="AH114" i="2" s="1"/>
  <c r="AJ114" i="2" s="1"/>
  <c r="AL114" i="2" s="1"/>
  <c r="AN114" i="2" s="1"/>
  <c r="Z113" i="2"/>
  <c r="W113" i="2"/>
  <c r="Y113" i="2" s="1"/>
  <c r="AB113" i="2" s="1"/>
  <c r="AD113" i="2" s="1"/>
  <c r="AF113" i="2" s="1"/>
  <c r="AH113" i="2" s="1"/>
  <c r="AJ113" i="2" s="1"/>
  <c r="AL113" i="2" s="1"/>
  <c r="AN113" i="2" s="1"/>
  <c r="Q113" i="2"/>
  <c r="S113" i="2" s="1"/>
  <c r="AF112" i="2"/>
  <c r="AH112" i="2" s="1"/>
  <c r="AJ112" i="2" s="1"/>
  <c r="AL112" i="2" s="1"/>
  <c r="AN112" i="2" s="1"/>
  <c r="Z112" i="2"/>
  <c r="Q112" i="2"/>
  <c r="S112" i="2" s="1"/>
  <c r="U112" i="2" s="1"/>
  <c r="W112" i="2" s="1"/>
  <c r="Y112" i="2" s="1"/>
  <c r="AB112" i="2" s="1"/>
  <c r="AD111" i="2"/>
  <c r="AF111" i="2" s="1"/>
  <c r="AH111" i="2" s="1"/>
  <c r="AJ111" i="2" s="1"/>
  <c r="AL111" i="2" s="1"/>
  <c r="AN111" i="2" s="1"/>
  <c r="Z111" i="2"/>
  <c r="Q111" i="2"/>
  <c r="S111" i="2" s="1"/>
  <c r="U111" i="2" s="1"/>
  <c r="W111" i="2" s="1"/>
  <c r="Y111" i="2" s="1"/>
  <c r="AD110" i="2"/>
  <c r="AF110" i="2" s="1"/>
  <c r="AH110" i="2" s="1"/>
  <c r="AJ110" i="2" s="1"/>
  <c r="AL110" i="2" s="1"/>
  <c r="AN110" i="2" s="1"/>
  <c r="Z110" i="2"/>
  <c r="Q110" i="2"/>
  <c r="S110" i="2" s="1"/>
  <c r="U110" i="2" s="1"/>
  <c r="W110" i="2" s="1"/>
  <c r="Y110" i="2" s="1"/>
  <c r="AD109" i="2"/>
  <c r="AF109" i="2" s="1"/>
  <c r="AH109" i="2" s="1"/>
  <c r="AJ109" i="2" s="1"/>
  <c r="AL109" i="2" s="1"/>
  <c r="AN109" i="2" s="1"/>
  <c r="Z109" i="2"/>
  <c r="Q109" i="2"/>
  <c r="S109" i="2" s="1"/>
  <c r="U109" i="2" s="1"/>
  <c r="W109" i="2" s="1"/>
  <c r="Y109" i="2" s="1"/>
  <c r="AD108" i="2"/>
  <c r="AF108" i="2" s="1"/>
  <c r="AH108" i="2" s="1"/>
  <c r="AJ108" i="2" s="1"/>
  <c r="AL108" i="2" s="1"/>
  <c r="AN108" i="2" s="1"/>
  <c r="Z108" i="2"/>
  <c r="O108" i="2"/>
  <c r="Q108" i="2" s="1"/>
  <c r="S108" i="2" s="1"/>
  <c r="U108" i="2" s="1"/>
  <c r="W108" i="2" s="1"/>
  <c r="Y108" i="2" s="1"/>
  <c r="Z107" i="2"/>
  <c r="Q107" i="2"/>
  <c r="S107" i="2" s="1"/>
  <c r="U107" i="2" s="1"/>
  <c r="W107" i="2" s="1"/>
  <c r="Y107" i="2" s="1"/>
  <c r="AB107" i="2" s="1"/>
  <c r="AD107" i="2" s="1"/>
  <c r="AF107" i="2" s="1"/>
  <c r="AH107" i="2" s="1"/>
  <c r="AJ107" i="2" s="1"/>
  <c r="AL107" i="2" s="1"/>
  <c r="AN107" i="2" s="1"/>
  <c r="AM106" i="2"/>
  <c r="D56" i="3" s="1"/>
  <c r="G56" i="3" s="1"/>
  <c r="Z106" i="2"/>
  <c r="O106" i="2"/>
  <c r="Q106" i="2" s="1"/>
  <c r="S106" i="2" s="1"/>
  <c r="U106" i="2" s="1"/>
  <c r="W106" i="2" s="1"/>
  <c r="Y106" i="2" s="1"/>
  <c r="AB106" i="2" s="1"/>
  <c r="AD106" i="2" s="1"/>
  <c r="AF106" i="2" s="1"/>
  <c r="AH106" i="2" s="1"/>
  <c r="AJ106" i="2" s="1"/>
  <c r="AL106" i="2" s="1"/>
  <c r="Z105" i="2"/>
  <c r="O105" i="2"/>
  <c r="Q105" i="2" s="1"/>
  <c r="S105" i="2" s="1"/>
  <c r="U105" i="2" s="1"/>
  <c r="W105" i="2" s="1"/>
  <c r="Y105" i="2" s="1"/>
  <c r="AB105" i="2" s="1"/>
  <c r="AD105" i="2" s="1"/>
  <c r="AF105" i="2" s="1"/>
  <c r="AH105" i="2" s="1"/>
  <c r="AJ105" i="2" s="1"/>
  <c r="AL105" i="2" s="1"/>
  <c r="AN105" i="2" s="1"/>
  <c r="AD104" i="2"/>
  <c r="AF104" i="2" s="1"/>
  <c r="AH104" i="2" s="1"/>
  <c r="AJ104" i="2" s="1"/>
  <c r="AL104" i="2" s="1"/>
  <c r="AN104" i="2" s="1"/>
  <c r="Z104" i="2"/>
  <c r="Q104" i="2"/>
  <c r="S104" i="2" s="1"/>
  <c r="U104" i="2" s="1"/>
  <c r="W104" i="2" s="1"/>
  <c r="Y104" i="2" s="1"/>
  <c r="AD103" i="2"/>
  <c r="AF103" i="2" s="1"/>
  <c r="AH103" i="2" s="1"/>
  <c r="AJ103" i="2" s="1"/>
  <c r="AL103" i="2" s="1"/>
  <c r="AN103" i="2" s="1"/>
  <c r="Z103" i="2"/>
  <c r="O103" i="2"/>
  <c r="Q103" i="2" s="1"/>
  <c r="S103" i="2" s="1"/>
  <c r="U103" i="2" s="1"/>
  <c r="W103" i="2" s="1"/>
  <c r="Y103" i="2" s="1"/>
  <c r="AM102" i="2"/>
  <c r="D54" i="3" s="1"/>
  <c r="G54" i="3" s="1"/>
  <c r="AK102" i="2"/>
  <c r="Z102" i="2"/>
  <c r="Q102" i="2"/>
  <c r="S102" i="2" s="1"/>
  <c r="U102" i="2" s="1"/>
  <c r="W102" i="2" s="1"/>
  <c r="Y102" i="2" s="1"/>
  <c r="AB102" i="2" s="1"/>
  <c r="AD102" i="2" s="1"/>
  <c r="AF102" i="2" s="1"/>
  <c r="AH102" i="2" s="1"/>
  <c r="AJ102" i="2" s="1"/>
  <c r="AD101" i="2"/>
  <c r="AF101" i="2" s="1"/>
  <c r="AH101" i="2" s="1"/>
  <c r="AJ101" i="2" s="1"/>
  <c r="AL101" i="2" s="1"/>
  <c r="AN101" i="2" s="1"/>
  <c r="Z101" i="2"/>
  <c r="O101" i="2"/>
  <c r="Q101" i="2" s="1"/>
  <c r="S101" i="2" s="1"/>
  <c r="U101" i="2" s="1"/>
  <c r="W101" i="2" s="1"/>
  <c r="Y101" i="2" s="1"/>
  <c r="AH100" i="2"/>
  <c r="AJ100" i="2" s="1"/>
  <c r="AL100" i="2" s="1"/>
  <c r="AN100" i="2" s="1"/>
  <c r="Z100" i="2"/>
  <c r="Q100" i="2"/>
  <c r="S100" i="2" s="1"/>
  <c r="U100" i="2" s="1"/>
  <c r="W100" i="2" s="1"/>
  <c r="Y100" i="2" s="1"/>
  <c r="AB100" i="2" s="1"/>
  <c r="AD100" i="2" s="1"/>
  <c r="AB99" i="2"/>
  <c r="AD99" i="2" s="1"/>
  <c r="AF99" i="2" s="1"/>
  <c r="AH99" i="2" s="1"/>
  <c r="AJ99" i="2" s="1"/>
  <c r="AL99" i="2" s="1"/>
  <c r="AN99" i="2" s="1"/>
  <c r="Z99" i="2"/>
  <c r="Q99" i="2"/>
  <c r="S99" i="2" s="1"/>
  <c r="U99" i="2" s="1"/>
  <c r="W99" i="2" s="1"/>
  <c r="AL98" i="2"/>
  <c r="Z98" i="2"/>
  <c r="Q98" i="2"/>
  <c r="S98" i="2" s="1"/>
  <c r="U98" i="2" s="1"/>
  <c r="W98" i="2" s="1"/>
  <c r="Y98" i="2" s="1"/>
  <c r="AB98" i="2" s="1"/>
  <c r="AD98" i="2" s="1"/>
  <c r="AF98" i="2" s="1"/>
  <c r="AD97" i="2"/>
  <c r="AF97" i="2" s="1"/>
  <c r="AH97" i="2" s="1"/>
  <c r="AJ97" i="2" s="1"/>
  <c r="AL97" i="2" s="1"/>
  <c r="AN97" i="2" s="1"/>
  <c r="Z97" i="2"/>
  <c r="Q97" i="2"/>
  <c r="S97" i="2" s="1"/>
  <c r="U97" i="2" s="1"/>
  <c r="W97" i="2" s="1"/>
  <c r="Y97" i="2" s="1"/>
  <c r="Z96" i="2"/>
  <c r="W96" i="2"/>
  <c r="Y96" i="2" s="1"/>
  <c r="AB96" i="2" s="1"/>
  <c r="AD96" i="2" s="1"/>
  <c r="AF96" i="2" s="1"/>
  <c r="AH96" i="2" s="1"/>
  <c r="AJ96" i="2" s="1"/>
  <c r="AL96" i="2" s="1"/>
  <c r="AN96" i="2" s="1"/>
  <c r="Q96" i="2"/>
  <c r="S96" i="2" s="1"/>
  <c r="Z95" i="2"/>
  <c r="Q95" i="2"/>
  <c r="S95" i="2" s="1"/>
  <c r="U95" i="2" s="1"/>
  <c r="W95" i="2" s="1"/>
  <c r="Y95" i="2" s="1"/>
  <c r="AB95" i="2" s="1"/>
  <c r="AD95" i="2" s="1"/>
  <c r="AF95" i="2" s="1"/>
  <c r="AH95" i="2" s="1"/>
  <c r="AJ95" i="2" s="1"/>
  <c r="AL95" i="2" s="1"/>
  <c r="AN95" i="2" s="1"/>
  <c r="AD94" i="2"/>
  <c r="AF94" i="2" s="1"/>
  <c r="AH94" i="2" s="1"/>
  <c r="AJ94" i="2" s="1"/>
  <c r="AL94" i="2" s="1"/>
  <c r="AN94" i="2" s="1"/>
  <c r="Z94" i="2"/>
  <c r="Q94" i="2"/>
  <c r="S94" i="2" s="1"/>
  <c r="U94" i="2" s="1"/>
  <c r="W94" i="2" s="1"/>
  <c r="Y94" i="2" s="1"/>
  <c r="Z93" i="2"/>
  <c r="Y93" i="2"/>
  <c r="AB93" i="2" s="1"/>
  <c r="AD93" i="2" s="1"/>
  <c r="AF93" i="2" s="1"/>
  <c r="AH93" i="2" s="1"/>
  <c r="AJ93" i="2" s="1"/>
  <c r="AL93" i="2" s="1"/>
  <c r="AN93" i="2" s="1"/>
  <c r="S93" i="2"/>
  <c r="U93" i="2" s="1"/>
  <c r="AJ92" i="2"/>
  <c r="AL92" i="2" s="1"/>
  <c r="AN92" i="2" s="1"/>
  <c r="Z92" i="2"/>
  <c r="W92" i="2"/>
  <c r="Y92" i="2" s="1"/>
  <c r="AB92" i="2" s="1"/>
  <c r="AD92" i="2" s="1"/>
  <c r="AF92" i="2" s="1"/>
  <c r="Q92" i="2"/>
  <c r="S92" i="2" s="1"/>
  <c r="AJ91" i="2"/>
  <c r="AL91" i="2" s="1"/>
  <c r="AN91" i="2" s="1"/>
  <c r="Z91" i="2"/>
  <c r="Y91" i="2"/>
  <c r="AB91" i="2" s="1"/>
  <c r="AD91" i="2" s="1"/>
  <c r="AF91" i="2" s="1"/>
  <c r="Q91" i="2"/>
  <c r="S91" i="2" s="1"/>
  <c r="U91" i="2" s="1"/>
  <c r="AD90" i="2"/>
  <c r="AF90" i="2" s="1"/>
  <c r="AH90" i="2" s="1"/>
  <c r="AJ90" i="2" s="1"/>
  <c r="AL90" i="2" s="1"/>
  <c r="AN90" i="2" s="1"/>
  <c r="Z90" i="2"/>
  <c r="Q90" i="2"/>
  <c r="S90" i="2" s="1"/>
  <c r="U90" i="2" s="1"/>
  <c r="W90" i="2" s="1"/>
  <c r="Y90" i="2" s="1"/>
  <c r="AD89" i="2"/>
  <c r="AF89" i="2" s="1"/>
  <c r="AH89" i="2" s="1"/>
  <c r="AJ89" i="2" s="1"/>
  <c r="AL89" i="2" s="1"/>
  <c r="AN89" i="2" s="1"/>
  <c r="Z89" i="2"/>
  <c r="Q89" i="2"/>
  <c r="S89" i="2" s="1"/>
  <c r="U89" i="2" s="1"/>
  <c r="W89" i="2" s="1"/>
  <c r="Y89" i="2" s="1"/>
  <c r="AD88" i="2"/>
  <c r="AF88" i="2" s="1"/>
  <c r="AH88" i="2" s="1"/>
  <c r="AJ88" i="2" s="1"/>
  <c r="AL88" i="2" s="1"/>
  <c r="AN88" i="2" s="1"/>
  <c r="Z88" i="2"/>
  <c r="Q88" i="2"/>
  <c r="S88" i="2" s="1"/>
  <c r="U88" i="2" s="1"/>
  <c r="W88" i="2" s="1"/>
  <c r="Y88" i="2" s="1"/>
  <c r="AH87" i="2"/>
  <c r="AJ87" i="2" s="1"/>
  <c r="AL87" i="2" s="1"/>
  <c r="AN87" i="2" s="1"/>
  <c r="Z87" i="2"/>
  <c r="Q87" i="2"/>
  <c r="S87" i="2" s="1"/>
  <c r="U87" i="2" s="1"/>
  <c r="W87" i="2" s="1"/>
  <c r="Y87" i="2" s="1"/>
  <c r="AB87" i="2" s="1"/>
  <c r="AD87" i="2" s="1"/>
  <c r="AD86" i="2"/>
  <c r="AF86" i="2" s="1"/>
  <c r="AH86" i="2" s="1"/>
  <c r="AJ86" i="2" s="1"/>
  <c r="AL86" i="2" s="1"/>
  <c r="AN86" i="2" s="1"/>
  <c r="Z86" i="2"/>
  <c r="Q86" i="2"/>
  <c r="S86" i="2" s="1"/>
  <c r="U86" i="2" s="1"/>
  <c r="W86" i="2" s="1"/>
  <c r="Y86" i="2" s="1"/>
  <c r="AH85" i="2"/>
  <c r="AJ85" i="2" s="1"/>
  <c r="AL85" i="2" s="1"/>
  <c r="AN85" i="2" s="1"/>
  <c r="Z85" i="2"/>
  <c r="O85" i="2"/>
  <c r="Q85" i="2" s="1"/>
  <c r="S85" i="2" s="1"/>
  <c r="U85" i="2" s="1"/>
  <c r="W85" i="2" s="1"/>
  <c r="Y85" i="2" s="1"/>
  <c r="AB85" i="2" s="1"/>
  <c r="AD85" i="2" s="1"/>
  <c r="Z84" i="2"/>
  <c r="Q84" i="2"/>
  <c r="S84" i="2" s="1"/>
  <c r="U84" i="2" s="1"/>
  <c r="W84" i="2" s="1"/>
  <c r="Y84" i="2" s="1"/>
  <c r="AB84" i="2" s="1"/>
  <c r="AD84" i="2" s="1"/>
  <c r="AF84" i="2" s="1"/>
  <c r="AH84" i="2" s="1"/>
  <c r="AJ84" i="2" s="1"/>
  <c r="AL84" i="2" s="1"/>
  <c r="AN84" i="2" s="1"/>
  <c r="AB83" i="2"/>
  <c r="AD83" i="2" s="1"/>
  <c r="AF83" i="2" s="1"/>
  <c r="AH83" i="2" s="1"/>
  <c r="AJ83" i="2" s="1"/>
  <c r="AL83" i="2" s="1"/>
  <c r="AN83" i="2" s="1"/>
  <c r="Z83" i="2"/>
  <c r="Q83" i="2"/>
  <c r="S83" i="2" s="1"/>
  <c r="U83" i="2" s="1"/>
  <c r="W83" i="2" s="1"/>
  <c r="AL82" i="2"/>
  <c r="AN82" i="2" s="1"/>
  <c r="Z82" i="2"/>
  <c r="W82" i="2"/>
  <c r="Y82" i="2" s="1"/>
  <c r="AB82" i="2" s="1"/>
  <c r="AD82" i="2" s="1"/>
  <c r="AF82" i="2" s="1"/>
  <c r="AH82" i="2" s="1"/>
  <c r="Q82" i="2"/>
  <c r="S82" i="2" s="1"/>
  <c r="AD81" i="2"/>
  <c r="AF81" i="2" s="1"/>
  <c r="AH81" i="2" s="1"/>
  <c r="AJ81" i="2" s="1"/>
  <c r="AL81" i="2" s="1"/>
  <c r="AN81" i="2" s="1"/>
  <c r="Z81" i="2"/>
  <c r="Q81" i="2"/>
  <c r="S81" i="2" s="1"/>
  <c r="U81" i="2" s="1"/>
  <c r="W81" i="2" s="1"/>
  <c r="Y81" i="2" s="1"/>
  <c r="Z80" i="2"/>
  <c r="Q80" i="2"/>
  <c r="S80" i="2" s="1"/>
  <c r="U80" i="2" s="1"/>
  <c r="W80" i="2" s="1"/>
  <c r="Y80" i="2" s="1"/>
  <c r="AB80" i="2" s="1"/>
  <c r="AD80" i="2" s="1"/>
  <c r="AF80" i="2" s="1"/>
  <c r="AH80" i="2" s="1"/>
  <c r="AJ80" i="2" s="1"/>
  <c r="AL80" i="2" s="1"/>
  <c r="AN80" i="2" s="1"/>
  <c r="AD79" i="2"/>
  <c r="AF79" i="2" s="1"/>
  <c r="AH79" i="2" s="1"/>
  <c r="AJ79" i="2" s="1"/>
  <c r="AL79" i="2" s="1"/>
  <c r="AN79" i="2" s="1"/>
  <c r="Z79" i="2"/>
  <c r="Q79" i="2"/>
  <c r="S79" i="2" s="1"/>
  <c r="U79" i="2" s="1"/>
  <c r="W79" i="2" s="1"/>
  <c r="Y79" i="2" s="1"/>
  <c r="AH78" i="2"/>
  <c r="AJ78" i="2" s="1"/>
  <c r="AL78" i="2" s="1"/>
  <c r="AN78" i="2" s="1"/>
  <c r="Z78" i="2"/>
  <c r="W78" i="2"/>
  <c r="Y78" i="2" s="1"/>
  <c r="AB78" i="2" s="1"/>
  <c r="AD78" i="2" s="1"/>
  <c r="S78" i="2"/>
  <c r="Z77" i="2"/>
  <c r="Q77" i="2"/>
  <c r="S77" i="2" s="1"/>
  <c r="U77" i="2" s="1"/>
  <c r="W77" i="2" s="1"/>
  <c r="Y77" i="2" s="1"/>
  <c r="AB77" i="2" s="1"/>
  <c r="AD77" i="2" s="1"/>
  <c r="AF77" i="2" s="1"/>
  <c r="AH77" i="2" s="1"/>
  <c r="AJ77" i="2" s="1"/>
  <c r="AL77" i="2" s="1"/>
  <c r="AN77" i="2" s="1"/>
  <c r="AB76" i="2"/>
  <c r="AD76" i="2" s="1"/>
  <c r="AF76" i="2" s="1"/>
  <c r="AH76" i="2" s="1"/>
  <c r="AJ76" i="2" s="1"/>
  <c r="AL76" i="2" s="1"/>
  <c r="AN76" i="2" s="1"/>
  <c r="Z76" i="2"/>
  <c r="Q76" i="2"/>
  <c r="S76" i="2" s="1"/>
  <c r="U76" i="2" s="1"/>
  <c r="W76" i="2" s="1"/>
  <c r="Z75" i="2"/>
  <c r="Q75" i="2"/>
  <c r="S75" i="2" s="1"/>
  <c r="U75" i="2" s="1"/>
  <c r="W75" i="2" s="1"/>
  <c r="Y75" i="2" s="1"/>
  <c r="AB75" i="2" s="1"/>
  <c r="AD75" i="2" s="1"/>
  <c r="AF75" i="2" s="1"/>
  <c r="AH75" i="2" s="1"/>
  <c r="AJ75" i="2" s="1"/>
  <c r="AL75" i="2" s="1"/>
  <c r="AN75" i="2" s="1"/>
  <c r="AD74" i="2"/>
  <c r="AF74" i="2" s="1"/>
  <c r="AH74" i="2" s="1"/>
  <c r="AJ74" i="2" s="1"/>
  <c r="AL74" i="2" s="1"/>
  <c r="AN74" i="2" s="1"/>
  <c r="Z74" i="2"/>
  <c r="Q74" i="2"/>
  <c r="S74" i="2" s="1"/>
  <c r="U74" i="2" s="1"/>
  <c r="W74" i="2" s="1"/>
  <c r="Y74" i="2" s="1"/>
  <c r="AD73" i="2"/>
  <c r="AF73" i="2" s="1"/>
  <c r="AH73" i="2" s="1"/>
  <c r="AJ73" i="2" s="1"/>
  <c r="AL73" i="2" s="1"/>
  <c r="AN73" i="2" s="1"/>
  <c r="Z73" i="2"/>
  <c r="Q73" i="2"/>
  <c r="S73" i="2" s="1"/>
  <c r="U73" i="2" s="1"/>
  <c r="W73" i="2" s="1"/>
  <c r="Y73" i="2" s="1"/>
  <c r="Z72" i="2"/>
  <c r="Q72" i="2"/>
  <c r="S72" i="2" s="1"/>
  <c r="U72" i="2" s="1"/>
  <c r="W72" i="2" s="1"/>
  <c r="Y72" i="2" s="1"/>
  <c r="AB72" i="2" s="1"/>
  <c r="AD72" i="2" s="1"/>
  <c r="AF72" i="2" s="1"/>
  <c r="AH72" i="2" s="1"/>
  <c r="AJ72" i="2" s="1"/>
  <c r="AL72" i="2" s="1"/>
  <c r="AN72" i="2" s="1"/>
  <c r="Z71" i="2"/>
  <c r="Q71" i="2"/>
  <c r="S71" i="2" s="1"/>
  <c r="U71" i="2" s="1"/>
  <c r="W71" i="2" s="1"/>
  <c r="Y71" i="2" s="1"/>
  <c r="AB71" i="2" s="1"/>
  <c r="AD71" i="2" s="1"/>
  <c r="AF71" i="2" s="1"/>
  <c r="AH71" i="2" s="1"/>
  <c r="AJ71" i="2" s="1"/>
  <c r="AL71" i="2" s="1"/>
  <c r="AN71" i="2" s="1"/>
  <c r="Z70" i="2"/>
  <c r="O70" i="2"/>
  <c r="Q70" i="2" s="1"/>
  <c r="S70" i="2" s="1"/>
  <c r="U70" i="2" s="1"/>
  <c r="W70" i="2" s="1"/>
  <c r="Y70" i="2" s="1"/>
  <c r="AB70" i="2" s="1"/>
  <c r="AD70" i="2" s="1"/>
  <c r="AF70" i="2" s="1"/>
  <c r="AH70" i="2" s="1"/>
  <c r="AJ70" i="2" s="1"/>
  <c r="AL70" i="2" s="1"/>
  <c r="AN70" i="2" s="1"/>
  <c r="AD69" i="2"/>
  <c r="AF69" i="2" s="1"/>
  <c r="AH69" i="2" s="1"/>
  <c r="AJ69" i="2" s="1"/>
  <c r="AL69" i="2" s="1"/>
  <c r="AN69" i="2" s="1"/>
  <c r="Z69" i="2"/>
  <c r="Q69" i="2"/>
  <c r="S69" i="2" s="1"/>
  <c r="U69" i="2" s="1"/>
  <c r="W69" i="2" s="1"/>
  <c r="Y69" i="2" s="1"/>
  <c r="Z68" i="2"/>
  <c r="Q68" i="2"/>
  <c r="S68" i="2" s="1"/>
  <c r="U68" i="2" s="1"/>
  <c r="W68" i="2" s="1"/>
  <c r="Y68" i="2" s="1"/>
  <c r="AB68" i="2" s="1"/>
  <c r="AD68" i="2" s="1"/>
  <c r="AF68" i="2" s="1"/>
  <c r="AH68" i="2" s="1"/>
  <c r="AJ68" i="2" s="1"/>
  <c r="AL68" i="2" s="1"/>
  <c r="AN68" i="2" s="1"/>
  <c r="Z67" i="2"/>
  <c r="U67" i="2"/>
  <c r="W67" i="2" s="1"/>
  <c r="Y67" i="2" s="1"/>
  <c r="AB67" i="2" s="1"/>
  <c r="AD67" i="2" s="1"/>
  <c r="AF67" i="2" s="1"/>
  <c r="AH67" i="2" s="1"/>
  <c r="AJ67" i="2" s="1"/>
  <c r="AL67" i="2" s="1"/>
  <c r="AN67" i="2" s="1"/>
  <c r="Q67" i="2"/>
  <c r="Z66" i="2"/>
  <c r="Q66" i="2"/>
  <c r="S66" i="2" s="1"/>
  <c r="U66" i="2" s="1"/>
  <c r="W66" i="2" s="1"/>
  <c r="Y66" i="2" s="1"/>
  <c r="AB66" i="2" s="1"/>
  <c r="AD66" i="2" s="1"/>
  <c r="AF66" i="2" s="1"/>
  <c r="AH66" i="2" s="1"/>
  <c r="AJ66" i="2" s="1"/>
  <c r="AL66" i="2" s="1"/>
  <c r="AN66" i="2" s="1"/>
  <c r="AD65" i="2"/>
  <c r="AF65" i="2" s="1"/>
  <c r="AH65" i="2" s="1"/>
  <c r="AJ65" i="2" s="1"/>
  <c r="AL65" i="2" s="1"/>
  <c r="AN65" i="2" s="1"/>
  <c r="Z65" i="2"/>
  <c r="U65" i="2"/>
  <c r="W65" i="2" s="1"/>
  <c r="Y65" i="2" s="1"/>
  <c r="O65" i="2"/>
  <c r="Q65" i="2" s="1"/>
  <c r="AK64" i="2"/>
  <c r="Z64" i="2"/>
  <c r="Q64" i="2"/>
  <c r="S64" i="2" s="1"/>
  <c r="U64" i="2" s="1"/>
  <c r="W64" i="2" s="1"/>
  <c r="Y64" i="2" s="1"/>
  <c r="AB64" i="2" s="1"/>
  <c r="AD64" i="2" s="1"/>
  <c r="AF64" i="2" s="1"/>
  <c r="AH64" i="2" s="1"/>
  <c r="AJ64" i="2" s="1"/>
  <c r="Z63" i="2"/>
  <c r="Q63" i="2"/>
  <c r="S63" i="2" s="1"/>
  <c r="U63" i="2" s="1"/>
  <c r="W63" i="2" s="1"/>
  <c r="Y63" i="2" s="1"/>
  <c r="AB63" i="2" s="1"/>
  <c r="AD63" i="2" s="1"/>
  <c r="AF63" i="2" s="1"/>
  <c r="AH63" i="2" s="1"/>
  <c r="AJ63" i="2" s="1"/>
  <c r="AL63" i="2" s="1"/>
  <c r="AN63" i="2" s="1"/>
  <c r="Z62" i="2"/>
  <c r="Q62" i="2"/>
  <c r="S62" i="2" s="1"/>
  <c r="U62" i="2" s="1"/>
  <c r="W62" i="2" s="1"/>
  <c r="Y62" i="2" s="1"/>
  <c r="AB62" i="2" s="1"/>
  <c r="AD62" i="2" s="1"/>
  <c r="AF62" i="2" s="1"/>
  <c r="AH62" i="2" s="1"/>
  <c r="AJ62" i="2" s="1"/>
  <c r="AL62" i="2" s="1"/>
  <c r="AN62" i="2" s="1"/>
  <c r="AF61" i="2"/>
  <c r="AH61" i="2" s="1"/>
  <c r="AJ61" i="2" s="1"/>
  <c r="AL61" i="2" s="1"/>
  <c r="AN61" i="2" s="1"/>
  <c r="Z61" i="2"/>
  <c r="O61" i="2"/>
  <c r="Q61" i="2" s="1"/>
  <c r="S61" i="2" s="1"/>
  <c r="U61" i="2" s="1"/>
  <c r="W61" i="2" s="1"/>
  <c r="Y61" i="2" s="1"/>
  <c r="AB61" i="2" s="1"/>
  <c r="AD60" i="2"/>
  <c r="AF60" i="2" s="1"/>
  <c r="AH60" i="2" s="1"/>
  <c r="AJ60" i="2" s="1"/>
  <c r="AL60" i="2" s="1"/>
  <c r="AN60" i="2" s="1"/>
  <c r="Z60" i="2"/>
  <c r="Q60" i="2"/>
  <c r="S60" i="2" s="1"/>
  <c r="U60" i="2" s="1"/>
  <c r="W60" i="2" s="1"/>
  <c r="Y60" i="2" s="1"/>
  <c r="AD59" i="2"/>
  <c r="AF59" i="2" s="1"/>
  <c r="AH59" i="2" s="1"/>
  <c r="AJ59" i="2" s="1"/>
  <c r="AL59" i="2" s="1"/>
  <c r="AN59" i="2" s="1"/>
  <c r="Z59" i="2"/>
  <c r="Q59" i="2"/>
  <c r="S59" i="2" s="1"/>
  <c r="U59" i="2" s="1"/>
  <c r="W59" i="2" s="1"/>
  <c r="Y59" i="2" s="1"/>
  <c r="Z58" i="2"/>
  <c r="W58" i="2"/>
  <c r="Y58" i="2" s="1"/>
  <c r="AB58" i="2" s="1"/>
  <c r="AD58" i="2" s="1"/>
  <c r="AF58" i="2" s="1"/>
  <c r="AH58" i="2" s="1"/>
  <c r="AJ58" i="2" s="1"/>
  <c r="AL58" i="2" s="1"/>
  <c r="AN58" i="2" s="1"/>
  <c r="Q58" i="2"/>
  <c r="S58" i="2" s="1"/>
  <c r="Z57" i="2"/>
  <c r="Q57" i="2"/>
  <c r="S57" i="2" s="1"/>
  <c r="U57" i="2" s="1"/>
  <c r="W57" i="2" s="1"/>
  <c r="Y57" i="2" s="1"/>
  <c r="AB57" i="2" s="1"/>
  <c r="AD57" i="2" s="1"/>
  <c r="AF57" i="2" s="1"/>
  <c r="AH57" i="2" s="1"/>
  <c r="AJ57" i="2" s="1"/>
  <c r="AL57" i="2" s="1"/>
  <c r="AN57" i="2" s="1"/>
  <c r="AD56" i="2"/>
  <c r="AF56" i="2" s="1"/>
  <c r="AH56" i="2" s="1"/>
  <c r="AJ56" i="2" s="1"/>
  <c r="AL56" i="2" s="1"/>
  <c r="AN56" i="2" s="1"/>
  <c r="Z56" i="2"/>
  <c r="Q56" i="2"/>
  <c r="S56" i="2" s="1"/>
  <c r="U56" i="2" s="1"/>
  <c r="W56" i="2" s="1"/>
  <c r="Y56" i="2" s="1"/>
  <c r="AD55" i="2"/>
  <c r="AF55" i="2" s="1"/>
  <c r="AH55" i="2" s="1"/>
  <c r="AJ55" i="2" s="1"/>
  <c r="AL55" i="2" s="1"/>
  <c r="AN55" i="2" s="1"/>
  <c r="Z55" i="2"/>
  <c r="Q55" i="2"/>
  <c r="S55" i="2" s="1"/>
  <c r="U55" i="2" s="1"/>
  <c r="W55" i="2" s="1"/>
  <c r="Y55" i="2" s="1"/>
  <c r="AD54" i="2"/>
  <c r="AF54" i="2" s="1"/>
  <c r="AH54" i="2" s="1"/>
  <c r="AJ54" i="2" s="1"/>
  <c r="AL54" i="2" s="1"/>
  <c r="AN54" i="2" s="1"/>
  <c r="Z54" i="2"/>
  <c r="Q54" i="2"/>
  <c r="S54" i="2" s="1"/>
  <c r="U54" i="2" s="1"/>
  <c r="W54" i="2" s="1"/>
  <c r="Y54" i="2" s="1"/>
  <c r="AD53" i="2"/>
  <c r="AF53" i="2" s="1"/>
  <c r="AH53" i="2" s="1"/>
  <c r="AJ53" i="2" s="1"/>
  <c r="AL53" i="2" s="1"/>
  <c r="AN53" i="2" s="1"/>
  <c r="Z53" i="2"/>
  <c r="Q53" i="2"/>
  <c r="S53" i="2" s="1"/>
  <c r="U53" i="2" s="1"/>
  <c r="W53" i="2" s="1"/>
  <c r="Y53" i="2" s="1"/>
  <c r="Z52" i="2"/>
  <c r="Q52" i="2"/>
  <c r="S52" i="2" s="1"/>
  <c r="U52" i="2" s="1"/>
  <c r="W52" i="2" s="1"/>
  <c r="Y52" i="2" s="1"/>
  <c r="AB52" i="2" s="1"/>
  <c r="AD52" i="2" s="1"/>
  <c r="AF52" i="2" s="1"/>
  <c r="AH52" i="2" s="1"/>
  <c r="AJ52" i="2" s="1"/>
  <c r="AL52" i="2" s="1"/>
  <c r="AN52" i="2" s="1"/>
  <c r="AM51" i="2"/>
  <c r="D20" i="3" s="1"/>
  <c r="G20" i="3" s="1"/>
  <c r="Z51" i="2"/>
  <c r="O51" i="2"/>
  <c r="Q51" i="2" s="1"/>
  <c r="S51" i="2" s="1"/>
  <c r="U51" i="2" s="1"/>
  <c r="W51" i="2" s="1"/>
  <c r="Y51" i="2" s="1"/>
  <c r="AB51" i="2" s="1"/>
  <c r="AD51" i="2" s="1"/>
  <c r="AF51" i="2" s="1"/>
  <c r="AH51" i="2" s="1"/>
  <c r="AJ51" i="2" s="1"/>
  <c r="AL51" i="2" s="1"/>
  <c r="Z50" i="2"/>
  <c r="Q50" i="2"/>
  <c r="S50" i="2" s="1"/>
  <c r="U50" i="2" s="1"/>
  <c r="W50" i="2" s="1"/>
  <c r="Y50" i="2" s="1"/>
  <c r="AB50" i="2" s="1"/>
  <c r="AD50" i="2" s="1"/>
  <c r="AF50" i="2" s="1"/>
  <c r="AH50" i="2" s="1"/>
  <c r="AJ50" i="2" s="1"/>
  <c r="AL50" i="2" s="1"/>
  <c r="AN50" i="2" s="1"/>
  <c r="AD49" i="2"/>
  <c r="AF49" i="2" s="1"/>
  <c r="AH49" i="2" s="1"/>
  <c r="AJ49" i="2" s="1"/>
  <c r="AL49" i="2" s="1"/>
  <c r="AN49" i="2" s="1"/>
  <c r="Z49" i="2"/>
  <c r="Q49" i="2"/>
  <c r="S49" i="2" s="1"/>
  <c r="U49" i="2" s="1"/>
  <c r="W49" i="2" s="1"/>
  <c r="Y49" i="2" s="1"/>
  <c r="AM48" i="2"/>
  <c r="D18" i="3" s="1"/>
  <c r="G18" i="3" s="1"/>
  <c r="Z48" i="2"/>
  <c r="Q48" i="2"/>
  <c r="S48" i="2" s="1"/>
  <c r="U48" i="2" s="1"/>
  <c r="W48" i="2" s="1"/>
  <c r="Y48" i="2" s="1"/>
  <c r="AB48" i="2" s="1"/>
  <c r="AD48" i="2" s="1"/>
  <c r="AF48" i="2" s="1"/>
  <c r="AH48" i="2" s="1"/>
  <c r="AJ48" i="2" s="1"/>
  <c r="AL48" i="2" s="1"/>
  <c r="Z47" i="2"/>
  <c r="Y47" i="2"/>
  <c r="AB47" i="2" s="1"/>
  <c r="AD47" i="2" s="1"/>
  <c r="AF47" i="2" s="1"/>
  <c r="AH47" i="2" s="1"/>
  <c r="AJ47" i="2" s="1"/>
  <c r="AL47" i="2" s="1"/>
  <c r="AN47" i="2" s="1"/>
  <c r="Q47" i="2"/>
  <c r="S47" i="2" s="1"/>
  <c r="U47" i="2" s="1"/>
  <c r="AD46" i="2"/>
  <c r="AF46" i="2" s="1"/>
  <c r="AH46" i="2" s="1"/>
  <c r="AJ46" i="2" s="1"/>
  <c r="AL46" i="2" s="1"/>
  <c r="AN46" i="2" s="1"/>
  <c r="Z46" i="2"/>
  <c r="Q46" i="2"/>
  <c r="S46" i="2" s="1"/>
  <c r="U46" i="2" s="1"/>
  <c r="W46" i="2" s="1"/>
  <c r="Y46" i="2" s="1"/>
  <c r="AD45" i="2"/>
  <c r="AF45" i="2" s="1"/>
  <c r="AH45" i="2" s="1"/>
  <c r="AJ45" i="2" s="1"/>
  <c r="AL45" i="2" s="1"/>
  <c r="AN45" i="2" s="1"/>
  <c r="Z45" i="2"/>
  <c r="Q45" i="2"/>
  <c r="S45" i="2" s="1"/>
  <c r="U45" i="2" s="1"/>
  <c r="W45" i="2" s="1"/>
  <c r="Y45" i="2" s="1"/>
  <c r="Z44" i="2"/>
  <c r="Q44" i="2"/>
  <c r="S44" i="2" s="1"/>
  <c r="U44" i="2" s="1"/>
  <c r="W44" i="2" s="1"/>
  <c r="Y44" i="2" s="1"/>
  <c r="AB44" i="2" s="1"/>
  <c r="AD44" i="2" s="1"/>
  <c r="AF44" i="2" s="1"/>
  <c r="AH44" i="2" s="1"/>
  <c r="AJ44" i="2" s="1"/>
  <c r="AL44" i="2" s="1"/>
  <c r="AN44" i="2" s="1"/>
  <c r="Z43" i="2"/>
  <c r="O43" i="2"/>
  <c r="Q43" i="2" s="1"/>
  <c r="S43" i="2" s="1"/>
  <c r="U43" i="2" s="1"/>
  <c r="W43" i="2" s="1"/>
  <c r="Y43" i="2" s="1"/>
  <c r="AB43" i="2" s="1"/>
  <c r="AD43" i="2" s="1"/>
  <c r="AF43" i="2" s="1"/>
  <c r="AH43" i="2" s="1"/>
  <c r="AJ43" i="2" s="1"/>
  <c r="AL43" i="2" s="1"/>
  <c r="AN43" i="2" s="1"/>
  <c r="AD42" i="2"/>
  <c r="AF42" i="2" s="1"/>
  <c r="AH42" i="2" s="1"/>
  <c r="AJ42" i="2" s="1"/>
  <c r="AL42" i="2" s="1"/>
  <c r="AN42" i="2" s="1"/>
  <c r="Z42" i="2"/>
  <c r="O42" i="2"/>
  <c r="Q42" i="2" s="1"/>
  <c r="S42" i="2" s="1"/>
  <c r="U42" i="2" s="1"/>
  <c r="W42" i="2" s="1"/>
  <c r="Y42" i="2" s="1"/>
  <c r="AM41" i="2"/>
  <c r="D15" i="3" s="1"/>
  <c r="G15" i="3" s="1"/>
  <c r="Z41" i="2"/>
  <c r="Y41" i="2"/>
  <c r="AB41" i="2" s="1"/>
  <c r="AD41" i="2" s="1"/>
  <c r="AF41" i="2" s="1"/>
  <c r="AH41" i="2" s="1"/>
  <c r="AJ41" i="2" s="1"/>
  <c r="AL41" i="2" s="1"/>
  <c r="O41" i="2"/>
  <c r="Q41" i="2" s="1"/>
  <c r="S41" i="2" s="1"/>
  <c r="U41" i="2" s="1"/>
  <c r="AD40" i="2"/>
  <c r="AF40" i="2" s="1"/>
  <c r="AH40" i="2" s="1"/>
  <c r="AJ40" i="2" s="1"/>
  <c r="AL40" i="2" s="1"/>
  <c r="AN40" i="2" s="1"/>
  <c r="Z40" i="2"/>
  <c r="Q40" i="2"/>
  <c r="S40" i="2" s="1"/>
  <c r="U40" i="2" s="1"/>
  <c r="W40" i="2" s="1"/>
  <c r="Y40" i="2" s="1"/>
  <c r="AD39" i="2"/>
  <c r="AF39" i="2" s="1"/>
  <c r="AH39" i="2" s="1"/>
  <c r="AJ39" i="2" s="1"/>
  <c r="AL39" i="2" s="1"/>
  <c r="AN39" i="2" s="1"/>
  <c r="Z39" i="2"/>
  <c r="Q39" i="2"/>
  <c r="S39" i="2" s="1"/>
  <c r="U39" i="2" s="1"/>
  <c r="W39" i="2" s="1"/>
  <c r="Y39" i="2" s="1"/>
  <c r="Z38" i="2"/>
  <c r="Q38" i="2"/>
  <c r="S38" i="2" s="1"/>
  <c r="U38" i="2" s="1"/>
  <c r="W38" i="2" s="1"/>
  <c r="Y38" i="2" s="1"/>
  <c r="AB38" i="2" s="1"/>
  <c r="AD38" i="2" s="1"/>
  <c r="AF38" i="2" s="1"/>
  <c r="AH38" i="2" s="1"/>
  <c r="AJ38" i="2" s="1"/>
  <c r="AL38" i="2" s="1"/>
  <c r="AN38" i="2" s="1"/>
  <c r="Z37" i="2"/>
  <c r="Q37" i="2"/>
  <c r="S37" i="2" s="1"/>
  <c r="U37" i="2" s="1"/>
  <c r="W37" i="2" s="1"/>
  <c r="Y37" i="2" s="1"/>
  <c r="AB37" i="2" s="1"/>
  <c r="AD37" i="2" s="1"/>
  <c r="AF37" i="2" s="1"/>
  <c r="AH37" i="2" s="1"/>
  <c r="AJ37" i="2" s="1"/>
  <c r="AL37" i="2" s="1"/>
  <c r="AN37" i="2" s="1"/>
  <c r="AD36" i="2"/>
  <c r="AF36" i="2" s="1"/>
  <c r="AH36" i="2" s="1"/>
  <c r="AJ36" i="2" s="1"/>
  <c r="AL36" i="2" s="1"/>
  <c r="AN36" i="2" s="1"/>
  <c r="Z36" i="2"/>
  <c r="Q36" i="2"/>
  <c r="S36" i="2" s="1"/>
  <c r="U36" i="2" s="1"/>
  <c r="W36" i="2" s="1"/>
  <c r="Y36" i="2" s="1"/>
  <c r="AH35" i="2"/>
  <c r="AJ35" i="2" s="1"/>
  <c r="AL35" i="2" s="1"/>
  <c r="AN35" i="2" s="1"/>
  <c r="Z35" i="2"/>
  <c r="O35" i="2"/>
  <c r="Q35" i="2" s="1"/>
  <c r="S35" i="2" s="1"/>
  <c r="U35" i="2" s="1"/>
  <c r="W35" i="2" s="1"/>
  <c r="Y35" i="2" s="1"/>
  <c r="AB35" i="2" s="1"/>
  <c r="AD35" i="2" s="1"/>
  <c r="AD34" i="2"/>
  <c r="AF34" i="2" s="1"/>
  <c r="AH34" i="2" s="1"/>
  <c r="AJ34" i="2" s="1"/>
  <c r="AL34" i="2" s="1"/>
  <c r="AN34" i="2" s="1"/>
  <c r="Z34" i="2"/>
  <c r="Q34" i="2"/>
  <c r="S34" i="2" s="1"/>
  <c r="U34" i="2" s="1"/>
  <c r="W34" i="2" s="1"/>
  <c r="Y34" i="2" s="1"/>
  <c r="Z33" i="2"/>
  <c r="Q33" i="2"/>
  <c r="S33" i="2" s="1"/>
  <c r="U33" i="2" s="1"/>
  <c r="W33" i="2" s="1"/>
  <c r="Y33" i="2" s="1"/>
  <c r="AB33" i="2" s="1"/>
  <c r="AD33" i="2" s="1"/>
  <c r="AF33" i="2" s="1"/>
  <c r="AH33" i="2" s="1"/>
  <c r="AJ33" i="2" s="1"/>
  <c r="AL33" i="2" s="1"/>
  <c r="AN33" i="2" s="1"/>
  <c r="AM32" i="2"/>
  <c r="D10" i="3" s="1"/>
  <c r="G10" i="3" s="1"/>
  <c r="AB32" i="2"/>
  <c r="AD32" i="2" s="1"/>
  <c r="AF32" i="2" s="1"/>
  <c r="AH32" i="2" s="1"/>
  <c r="AJ32" i="2" s="1"/>
  <c r="AL32" i="2" s="1"/>
  <c r="Z32" i="2"/>
  <c r="O32" i="2"/>
  <c r="Q32" i="2" s="1"/>
  <c r="S32" i="2" s="1"/>
  <c r="U32" i="2" s="1"/>
  <c r="W32" i="2" s="1"/>
  <c r="Z31" i="2"/>
  <c r="Q31" i="2"/>
  <c r="S31" i="2" s="1"/>
  <c r="U31" i="2" s="1"/>
  <c r="W31" i="2" s="1"/>
  <c r="Y31" i="2" s="1"/>
  <c r="AB31" i="2" s="1"/>
  <c r="AD31" i="2" s="1"/>
  <c r="AF31" i="2" s="1"/>
  <c r="AH31" i="2" s="1"/>
  <c r="AJ31" i="2" s="1"/>
  <c r="AL31" i="2" s="1"/>
  <c r="AN31" i="2" s="1"/>
  <c r="AD30" i="2"/>
  <c r="AF30" i="2" s="1"/>
  <c r="AH30" i="2" s="1"/>
  <c r="AJ30" i="2" s="1"/>
  <c r="AL30" i="2" s="1"/>
  <c r="AN30" i="2" s="1"/>
  <c r="Z30" i="2"/>
  <c r="Q30" i="2"/>
  <c r="S30" i="2" s="1"/>
  <c r="U30" i="2" s="1"/>
  <c r="W30" i="2" s="1"/>
  <c r="Y30" i="2" s="1"/>
  <c r="AD29" i="2"/>
  <c r="AF29" i="2" s="1"/>
  <c r="AH29" i="2" s="1"/>
  <c r="AJ29" i="2" s="1"/>
  <c r="AL29" i="2" s="1"/>
  <c r="AN29" i="2" s="1"/>
  <c r="Z29" i="2"/>
  <c r="Q29" i="2"/>
  <c r="S29" i="2" s="1"/>
  <c r="U29" i="2" s="1"/>
  <c r="W29" i="2" s="1"/>
  <c r="Y29" i="2" s="1"/>
  <c r="Z28" i="2"/>
  <c r="Q28" i="2"/>
  <c r="S28" i="2" s="1"/>
  <c r="U28" i="2" s="1"/>
  <c r="W28" i="2" s="1"/>
  <c r="Y28" i="2" s="1"/>
  <c r="AB28" i="2" s="1"/>
  <c r="AD28" i="2" s="1"/>
  <c r="AF28" i="2" s="1"/>
  <c r="AH28" i="2" s="1"/>
  <c r="AJ28" i="2" s="1"/>
  <c r="AL28" i="2" s="1"/>
  <c r="AN28" i="2" s="1"/>
  <c r="AM27" i="2"/>
  <c r="D7" i="3" s="1"/>
  <c r="G7" i="3" s="1"/>
  <c r="AD27" i="2"/>
  <c r="AF27" i="2" s="1"/>
  <c r="AH27" i="2" s="1"/>
  <c r="AJ27" i="2" s="1"/>
  <c r="AL27" i="2" s="1"/>
  <c r="Z27" i="2"/>
  <c r="S27" i="2"/>
  <c r="U27" i="2" s="1"/>
  <c r="W27" i="2" s="1"/>
  <c r="Y27" i="2" s="1"/>
  <c r="AD26" i="2"/>
  <c r="AF26" i="2" s="1"/>
  <c r="AH26" i="2" s="1"/>
  <c r="AJ26" i="2" s="1"/>
  <c r="AL26" i="2" s="1"/>
  <c r="AN26" i="2" s="1"/>
  <c r="Z26" i="2"/>
  <c r="O26" i="2"/>
  <c r="Q26" i="2" s="1"/>
  <c r="S26" i="2" s="1"/>
  <c r="U26" i="2" s="1"/>
  <c r="W26" i="2" s="1"/>
  <c r="Y26" i="2" s="1"/>
  <c r="AD25" i="2"/>
  <c r="AF25" i="2" s="1"/>
  <c r="AH25" i="2" s="1"/>
  <c r="AJ25" i="2" s="1"/>
  <c r="AL25" i="2" s="1"/>
  <c r="AN25" i="2" s="1"/>
  <c r="Z25" i="2"/>
  <c r="Q25" i="2"/>
  <c r="S25" i="2" s="1"/>
  <c r="U25" i="2" s="1"/>
  <c r="W25" i="2" s="1"/>
  <c r="Y25" i="2" s="1"/>
  <c r="AD24" i="2"/>
  <c r="AF24" i="2" s="1"/>
  <c r="AH24" i="2" s="1"/>
  <c r="AJ24" i="2" s="1"/>
  <c r="AL24" i="2" s="1"/>
  <c r="AN24" i="2" s="1"/>
  <c r="Z24" i="2"/>
  <c r="Q24" i="2"/>
  <c r="S24" i="2" s="1"/>
  <c r="U24" i="2" s="1"/>
  <c r="W24" i="2" s="1"/>
  <c r="Y24" i="2" s="1"/>
  <c r="Z23" i="2"/>
  <c r="O23" i="2"/>
  <c r="Q23" i="2" s="1"/>
  <c r="S23" i="2" s="1"/>
  <c r="U23" i="2" s="1"/>
  <c r="W23" i="2" s="1"/>
  <c r="Y23" i="2" s="1"/>
  <c r="AB23" i="2" s="1"/>
  <c r="AD23" i="2" s="1"/>
  <c r="AF23" i="2" s="1"/>
  <c r="AH23" i="2" s="1"/>
  <c r="AJ23" i="2" s="1"/>
  <c r="AL23" i="2" s="1"/>
  <c r="AN23" i="2" s="1"/>
  <c r="AD22" i="2"/>
  <c r="AF22" i="2" s="1"/>
  <c r="AH22" i="2" s="1"/>
  <c r="AJ22" i="2" s="1"/>
  <c r="AL22" i="2" s="1"/>
  <c r="AN22" i="2" s="1"/>
  <c r="Z22" i="2"/>
  <c r="Q22" i="2"/>
  <c r="S22" i="2" s="1"/>
  <c r="U22" i="2" s="1"/>
  <c r="W22" i="2" s="1"/>
  <c r="Y22" i="2" s="1"/>
  <c r="AD21" i="2"/>
  <c r="AF21" i="2" s="1"/>
  <c r="AH21" i="2" s="1"/>
  <c r="AJ21" i="2" s="1"/>
  <c r="AL21" i="2" s="1"/>
  <c r="AN21" i="2" s="1"/>
  <c r="Z21" i="2"/>
  <c r="O21" i="2"/>
  <c r="Q21" i="2" s="1"/>
  <c r="S21" i="2" s="1"/>
  <c r="U21" i="2" s="1"/>
  <c r="W21" i="2" s="1"/>
  <c r="Y21" i="2" s="1"/>
  <c r="Z20" i="2"/>
  <c r="AB20" i="2" s="1"/>
  <c r="AD20" i="2" s="1"/>
  <c r="AF20" i="2" s="1"/>
  <c r="AH20" i="2" s="1"/>
  <c r="AJ20" i="2" s="1"/>
  <c r="AL20" i="2" s="1"/>
  <c r="AN20" i="2" s="1"/>
  <c r="Q20" i="2"/>
  <c r="S20" i="2" s="1"/>
  <c r="U20" i="2" s="1"/>
  <c r="W20" i="2" s="1"/>
  <c r="Y20" i="2" s="1"/>
  <c r="AM19" i="2"/>
  <c r="D153" i="3" s="1"/>
  <c r="G153" i="3" s="1"/>
  <c r="AK19" i="2"/>
  <c r="AD19" i="2"/>
  <c r="AF19" i="2" s="1"/>
  <c r="AH19" i="2" s="1"/>
  <c r="AJ19" i="2" s="1"/>
  <c r="AL19" i="2" s="1"/>
  <c r="AN19" i="2" s="1"/>
  <c r="Z19" i="2"/>
  <c r="O19" i="2"/>
  <c r="Q19" i="2" s="1"/>
  <c r="S19" i="2" s="1"/>
  <c r="U19" i="2" s="1"/>
  <c r="W19" i="2" s="1"/>
  <c r="Y19" i="2" s="1"/>
  <c r="AM18" i="2"/>
  <c r="D5" i="3" s="1"/>
  <c r="G5" i="3" s="1"/>
  <c r="Z18" i="2"/>
  <c r="Q18" i="2"/>
  <c r="S18" i="2" s="1"/>
  <c r="U18" i="2" s="1"/>
  <c r="W18" i="2" s="1"/>
  <c r="Y18" i="2" s="1"/>
  <c r="AB18" i="2" s="1"/>
  <c r="AD18" i="2" s="1"/>
  <c r="AF18" i="2" s="1"/>
  <c r="AH18" i="2" s="1"/>
  <c r="AJ18" i="2" s="1"/>
  <c r="AL18" i="2" s="1"/>
  <c r="AM17" i="2"/>
  <c r="Z17" i="2"/>
  <c r="O17" i="2"/>
  <c r="Q17" i="2" s="1"/>
  <c r="S17" i="2" s="1"/>
  <c r="U17" i="2" s="1"/>
  <c r="W17" i="2" s="1"/>
  <c r="Y17" i="2" s="1"/>
  <c r="AB17" i="2" s="1"/>
  <c r="AD17" i="2" s="1"/>
  <c r="AF17" i="2" s="1"/>
  <c r="AH17" i="2" s="1"/>
  <c r="AJ17" i="2" s="1"/>
  <c r="AL17" i="2" s="1"/>
  <c r="AN17" i="2" s="1"/>
  <c r="AD16" i="2"/>
  <c r="AF16" i="2" s="1"/>
  <c r="AH16" i="2" s="1"/>
  <c r="AJ16" i="2" s="1"/>
  <c r="AL16" i="2" s="1"/>
  <c r="AN16" i="2" s="1"/>
  <c r="Z16" i="2"/>
  <c r="O16" i="2"/>
  <c r="Q16" i="2" s="1"/>
  <c r="S16" i="2" s="1"/>
  <c r="U16" i="2" s="1"/>
  <c r="W16" i="2" s="1"/>
  <c r="Y16" i="2" s="1"/>
  <c r="AD15" i="2"/>
  <c r="AF15" i="2" s="1"/>
  <c r="AH15" i="2" s="1"/>
  <c r="AJ15" i="2" s="1"/>
  <c r="AL15" i="2" s="1"/>
  <c r="AN15" i="2" s="1"/>
  <c r="Z15" i="2"/>
  <c r="O15" i="2"/>
  <c r="Q15" i="2" s="1"/>
  <c r="S15" i="2" s="1"/>
  <c r="U15" i="2" s="1"/>
  <c r="W15" i="2" s="1"/>
  <c r="Y15" i="2" s="1"/>
  <c r="AD14" i="2"/>
  <c r="AF14" i="2" s="1"/>
  <c r="AH14" i="2" s="1"/>
  <c r="AJ14" i="2" s="1"/>
  <c r="AL14" i="2" s="1"/>
  <c r="AN14" i="2" s="1"/>
  <c r="Z14" i="2"/>
  <c r="O14" i="2"/>
  <c r="Q14" i="2" s="1"/>
  <c r="S14" i="2" s="1"/>
  <c r="U14" i="2" s="1"/>
  <c r="W14" i="2" s="1"/>
  <c r="Y14" i="2" s="1"/>
  <c r="AD13" i="2"/>
  <c r="AF13" i="2" s="1"/>
  <c r="AH13" i="2" s="1"/>
  <c r="AJ13" i="2" s="1"/>
  <c r="AL13" i="2" s="1"/>
  <c r="AN13" i="2" s="1"/>
  <c r="Z13" i="2"/>
  <c r="Q13" i="2"/>
  <c r="S13" i="2" s="1"/>
  <c r="U13" i="2" s="1"/>
  <c r="W13" i="2" s="1"/>
  <c r="Y13" i="2" s="1"/>
  <c r="AH12" i="2"/>
  <c r="AJ12" i="2" s="1"/>
  <c r="AL12" i="2" s="1"/>
  <c r="AN12" i="2" s="1"/>
  <c r="Z12" i="2"/>
  <c r="O12" i="2"/>
  <c r="Q12" i="2" s="1"/>
  <c r="S12" i="2" s="1"/>
  <c r="U12" i="2" s="1"/>
  <c r="W12" i="2" s="1"/>
  <c r="Y12" i="2" s="1"/>
  <c r="AB12" i="2" s="1"/>
  <c r="AD12" i="2" s="1"/>
  <c r="AK11" i="2"/>
  <c r="AL11" i="2" s="1"/>
  <c r="Z11" i="2"/>
  <c r="Q11" i="2"/>
  <c r="S11" i="2" s="1"/>
  <c r="U11" i="2" s="1"/>
  <c r="W11" i="2" s="1"/>
  <c r="Y11" i="2" s="1"/>
  <c r="AB11" i="2" s="1"/>
  <c r="AD11" i="2" s="1"/>
  <c r="AF11" i="2" s="1"/>
  <c r="AN155" i="2" l="1"/>
  <c r="AN106" i="2"/>
  <c r="D4" i="3"/>
  <c r="G4" i="3" s="1"/>
  <c r="AL135" i="2"/>
  <c r="AN135" i="2" s="1"/>
  <c r="AL64" i="2"/>
  <c r="AN64" i="2" s="1"/>
  <c r="AN51" i="2"/>
  <c r="AL102" i="2"/>
  <c r="AN102" i="2" s="1"/>
  <c r="AN175" i="2"/>
  <c r="AN48" i="2"/>
  <c r="AN41" i="2"/>
  <c r="AN18" i="2"/>
  <c r="AN190" i="2"/>
  <c r="AN159" i="2"/>
  <c r="AN27" i="2"/>
  <c r="AN32" i="2"/>
  <c r="AN201" i="2"/>
  <c r="Z9" i="2"/>
  <c r="D178" i="3" l="1"/>
  <c r="E180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Archidiacono, Fernanda Carvalho</author>
  </authors>
  <commentList>
    <comment ref="AL19" authorId="0" shapeId="0" xr:uid="{CD3DBF78-CAF8-4EA5-BAB0-36D2F66CF92B}">
      <text>
        <r>
          <rPr>
            <b/>
            <sz val="9"/>
            <color indexed="81"/>
            <rFont val="Tahoma"/>
            <family val="2"/>
          </rPr>
          <t>Contrato encerrado em 04/2026 com execução em maio e junho.</t>
        </r>
      </text>
    </comment>
    <comment ref="AB26" authorId="0" shapeId="0" xr:uid="{58B3767C-7BD3-47F3-9C0D-AA4408474A76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Q27" authorId="0" shapeId="0" xr:uid="{3A9B91C4-0225-4E1E-BC98-8A906E756EF5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B27" authorId="0" shapeId="0" xr:uid="{0C9094C9-EEA9-4E56-A0DB-8D50D7FE6D4A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Y32" authorId="0" shapeId="0" xr:uid="{7D384561-8C08-4B7B-8151-DE322B2E6B9C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F35" authorId="0" shapeId="0" xr:uid="{1373F99D-D708-4090-83D3-A94F4BEFA42B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M48" authorId="0" shapeId="0" xr:uid="{BE8E6B84-19D8-44BE-924A-B817E4621E97}">
      <text>
        <r>
          <rPr>
            <b/>
            <sz val="9"/>
            <color indexed="81"/>
            <rFont val="Tahoma"/>
            <family val="2"/>
          </rPr>
          <t>Pagamento referente aos meses de julho e maio de 2026.</t>
        </r>
      </text>
    </comment>
    <comment ref="AD61" authorId="0" shapeId="0" xr:uid="{C7D2399C-BDB5-4C26-AB8A-65E11706709B}">
      <text>
        <r>
          <rPr>
            <b/>
            <sz val="9"/>
            <color indexed="81"/>
            <rFont val="Tahoma"/>
            <family val="2"/>
          </rPr>
          <t>Termo Aditivo de Modificação do Valor Contratual</t>
        </r>
      </text>
    </comment>
    <comment ref="S65" authorId="0" shapeId="0" xr:uid="{082FDA02-135D-436B-A0F4-065237CD0643}">
      <text>
        <r>
          <rPr>
            <b/>
            <sz val="9"/>
            <color indexed="81"/>
            <rFont val="Tahoma"/>
            <family val="2"/>
          </rPr>
          <t>Apostila de Repactuação
Valor total realizado: R$ 460.223,27
Valor global atualizado: R$ 619.748,00
Valor do saldo: 159.524,73</t>
        </r>
      </text>
    </comment>
    <comment ref="AB65" authorId="0" shapeId="0" xr:uid="{D7A237FB-ED7E-4C66-9E50-ED99DFB195A9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Q78" authorId="0" shapeId="0" xr:uid="{DE5E2C0F-874E-43B0-B28A-7396C568DC92}">
      <text>
        <r>
          <rPr>
            <b/>
            <sz val="9"/>
            <color indexed="81"/>
            <rFont val="Tahoma"/>
            <family val="2"/>
          </rPr>
          <t>Apostila de Repactuação
Valor total realizado: 220.009,43
Valor global atualizado: 293.431,43
Valor do saldo: R$ 72.422,00</t>
        </r>
      </text>
    </comment>
    <comment ref="U78" authorId="0" shapeId="0" xr:uid="{C701394C-5008-43C1-9592-C92C0D6C1E81}">
      <text>
        <r>
          <rPr>
            <b/>
            <sz val="9"/>
            <color indexed="81"/>
            <rFont val="Tahoma"/>
            <family val="2"/>
          </rPr>
          <t>Apostila de Repactuação
Valor realizado: R$ 229613,45
Valor global atualizado: R$ 293.811,68
Valor do saldo: R$ 64.128,23</t>
        </r>
      </text>
    </comment>
    <comment ref="AF78" authorId="0" shapeId="0" xr:uid="{1E3ED966-2612-4D17-9C48-56FD1CD69B4E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U82" authorId="0" shapeId="0" xr:uid="{3DAD0379-871C-42BC-A158-3F830F8A21B9}">
      <text>
        <r>
          <rPr>
            <b/>
            <sz val="9"/>
            <color indexed="81"/>
            <rFont val="Tahoma"/>
            <family val="2"/>
          </rPr>
          <t>Apostila de reajuste
Valor total realizado: R$ 128.865,04
Valor global atualizado: R$ 181514,69
Valor do saldo: R$ 52.649,65</t>
        </r>
      </text>
    </comment>
    <comment ref="AJ82" authorId="0" shapeId="0" xr:uid="{F0072999-EA82-4A35-98D0-8E7DE3C91F7D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U83" authorId="0" shapeId="0" xr:uid="{EF607276-4950-4F04-BD49-E66F6FFA6C5A}">
      <text>
        <r>
          <rPr>
            <b/>
            <sz val="9"/>
            <color indexed="81"/>
            <rFont val="Tahoma"/>
            <family val="2"/>
          </rPr>
          <t>Apostila de repactuação
Valor total realizado: R$ 1.402.500,00
Valor global atualizado: R$ 1.970.877,14
Valor do saldo: R$ 568.377,14</t>
        </r>
      </text>
    </comment>
    <comment ref="Y83" authorId="0" shapeId="0" xr:uid="{2CACD4C3-B7CD-4FB3-907C-D0FFE8561784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F85" authorId="0" shapeId="0" xr:uid="{DBFFC1BA-0FE4-4C9F-8E00-90351F2CEAF2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F87" authorId="0" shapeId="0" xr:uid="{0E284A8F-145B-4D73-AA5A-55B355A0C1B3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W91" authorId="0" shapeId="0" xr:uid="{9B6995BB-58DB-4F66-BD0D-81FC751329DB}">
      <text>
        <r>
          <rPr>
            <b/>
            <sz val="9"/>
            <color indexed="81"/>
            <rFont val="Tahoma"/>
            <family val="2"/>
          </rPr>
          <t>Apostila de reajuste
Valor total realizado: R$ 0
Valor global atualizado: R$ 5.642.307,49
Valor do saldo: R$ 5.642.307,49</t>
        </r>
      </text>
    </comment>
    <comment ref="AH91" authorId="0" shapeId="0" xr:uid="{F5D6AC8C-4903-411A-B40D-7C1230A3C8ED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U92" authorId="0" shapeId="0" xr:uid="{54EB69EB-EA38-4FB0-B25A-901CAA0F2750}">
      <text>
        <r>
          <rPr>
            <sz val="9"/>
            <color indexed="81"/>
            <rFont val="Tahoma"/>
            <family val="2"/>
          </rPr>
          <t>Apostila de reajuste
Valor total realizado: R$ 18.883.095,52
Valor global atualizado: R$ 15.591.075,74
Valor do saldo: R$ 3.292.019,78</t>
        </r>
      </text>
    </comment>
    <comment ref="AH92" authorId="0" shapeId="0" xr:uid="{1F35FE09-5F84-41A3-A4F2-95017DE9DB5B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W93" authorId="0" shapeId="0" xr:uid="{CC78F71D-FAA8-4340-AB32-B65393300F5B}">
      <text>
        <r>
          <rPr>
            <b/>
            <sz val="9"/>
            <color indexed="81"/>
            <rFont val="Tahoma"/>
            <family val="2"/>
          </rPr>
          <t>Apostila de reajuste
Valor total realizado: R$ 149.865,10
Valor global atualizado: R$ 382.696,14
Valor do saldo: R$ 232.821,04</t>
        </r>
      </text>
    </comment>
    <comment ref="AH98" authorId="0" shapeId="0" xr:uid="{1AECB328-179F-4FCE-B8A7-8F4DB2FBD7EE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D112" authorId="0" shapeId="0" xr:uid="{8C4FEA12-F505-41E7-99BA-B90F8B587CFE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M114" authorId="0" shapeId="0" xr:uid="{B51A81AB-84C9-44FD-8579-8362BB3C3A2C}">
      <text>
        <r>
          <rPr>
            <b/>
            <sz val="9"/>
            <color indexed="81"/>
            <rFont val="Segoe UI"/>
            <family val="2"/>
          </rPr>
          <t>NÃO LOCALIZADO NO SMART</t>
        </r>
      </text>
    </comment>
    <comment ref="Q114" authorId="0" shapeId="0" xr:uid="{06E1AECB-E39D-4C4C-AC13-0CC49716E395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K124" authorId="0" shapeId="0" xr:uid="{72D9EBE8-F340-4136-A182-09D7285DB185}">
      <text>
        <r>
          <rPr>
            <b/>
            <sz val="9"/>
            <color indexed="81"/>
            <rFont val="Tahoma"/>
            <family val="2"/>
          </rPr>
          <t>Glosa de 322,65</t>
        </r>
      </text>
    </comment>
    <comment ref="AB126" authorId="0" shapeId="0" xr:uid="{451DBD0E-9B28-4F24-A481-7655421E60D3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M132" authorId="0" shapeId="0" xr:uid="{6D247EAC-8C7B-4EF3-B3E3-AEFAF33664D4}">
      <text>
        <r>
          <rPr>
            <b/>
            <sz val="9"/>
            <color indexed="81"/>
            <rFont val="Segoe UI"/>
            <family val="2"/>
          </rPr>
          <t>NÃO LOCALIZADO NO SMART</t>
        </r>
      </text>
    </comment>
    <comment ref="W134" authorId="0" shapeId="0" xr:uid="{B81373C9-8B3A-4F8C-99D0-D41FB796C68C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F146" authorId="0" shapeId="0" xr:uid="{72F68B58-D6FF-42E6-87B8-24AB572EE9EE}">
      <text>
        <r>
          <rPr>
            <b/>
            <sz val="9"/>
            <color indexed="81"/>
            <rFont val="Tahoma"/>
            <family val="2"/>
          </rPr>
          <t>Termo Aditivo de Modifivação de Valor Contratual</t>
        </r>
      </text>
    </comment>
    <comment ref="Q151" authorId="0" shapeId="0" xr:uid="{6EEF9609-7A42-462F-B5A9-C8C20E55AA91}">
      <text>
        <r>
          <rPr>
            <b/>
            <sz val="8"/>
            <color indexed="81"/>
            <rFont val="Tahoma"/>
            <family val="2"/>
          </rPr>
          <t>Apostila de Repactuação
Valor total realizado: R$ 228.700,77
Valor global atualizado: R$ 397.641,56
Valor do saldo: R$ 168.940,79</t>
        </r>
      </text>
    </comment>
    <comment ref="AK151" authorId="0" shapeId="0" xr:uid="{DBB4125A-BECB-4063-A7EA-820820A3863A}">
      <text>
        <r>
          <rPr>
            <b/>
            <sz val="9"/>
            <color indexed="81"/>
            <rFont val="Tahoma"/>
            <family val="2"/>
          </rPr>
          <t>Pagamento referente ao apostilamento  R$ 2394,88</t>
        </r>
      </text>
    </comment>
    <comment ref="AN151" authorId="0" shapeId="0" xr:uid="{FA9C3023-374F-457D-96A1-19AAB9F8C8C3}">
      <text>
        <r>
          <rPr>
            <b/>
            <sz val="9"/>
            <color indexed="81"/>
            <rFont val="Tahoma"/>
            <family val="2"/>
          </rPr>
          <t>R$ 14.685,80 (saldo do contrato) + R$ 422.502,90 (valor do termo aditivo)</t>
        </r>
      </text>
    </comment>
    <comment ref="AF152" authorId="0" shapeId="0" xr:uid="{554C2664-7D4C-4E02-9F64-CA515F444829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AM155" authorId="0" shapeId="0" xr:uid="{1D529739-6793-463B-A14D-8378A1BB400D}">
      <text>
        <r>
          <rPr>
            <b/>
            <sz val="9"/>
            <color indexed="81"/>
            <rFont val="Tahoma"/>
            <family val="2"/>
          </rPr>
          <t>Valor referente ao pagamento dos meses de jan/26 a mai/26, cada um deles no montante de R$ 25464,80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6" authorId="0" shapeId="0" xr:uid="{6049C846-2BD7-46A5-84A0-60BBD0E0180A}">
      <text>
        <r>
          <rPr>
            <b/>
            <sz val="9"/>
            <color indexed="81"/>
            <rFont val="Tahoma"/>
            <family val="2"/>
          </rPr>
          <t>Apostila de Repactuação
Valor total realizado: R$ 391.117,30
Valor global atualizado: R$ 559.227,18
Valor do saldo: 168.099,88</t>
        </r>
      </text>
    </comment>
    <comment ref="AF156" authorId="0" shapeId="0" xr:uid="{86278BDC-C1B8-439E-AFD6-337D5D28E003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W157" authorId="0" shapeId="0" xr:uid="{FAA1AF69-EB98-45D9-AA83-3EE21FBD48E6}">
      <text>
        <r>
          <rPr>
            <b/>
            <sz val="9"/>
            <color indexed="81"/>
            <rFont val="Tahoma"/>
            <family val="2"/>
          </rPr>
          <t>Termo Aditivo de Prorrogação de Vigência</t>
        </r>
      </text>
    </comment>
    <comment ref="AK164" authorId="0" shapeId="0" xr:uid="{312253FD-9D10-4C0E-A6BC-C2578240AABF}">
      <text>
        <r>
          <rPr>
            <b/>
            <sz val="9"/>
            <color indexed="81"/>
            <rFont val="Tahoma"/>
            <family val="2"/>
          </rPr>
          <t>Valor superior sem justificativa.</t>
        </r>
      </text>
    </comment>
    <comment ref="S173" authorId="0" shapeId="0" xr:uid="{435C848C-B70F-4D8C-92BC-01920DBC1F0E}">
      <text>
        <r>
          <rPr>
            <b/>
            <sz val="8"/>
            <color indexed="81"/>
            <rFont val="Tahoma"/>
            <family val="2"/>
          </rPr>
          <t>Apostila de Reajuste
Valor realizado: R$ 1760,21
Valor global atualizado: R$ 57.177,55
Valor do Saldo: R$ 55.417,34</t>
        </r>
      </text>
    </comment>
    <comment ref="U186" authorId="0" shapeId="0" xr:uid="{2B2CF8F7-C3F7-4A2F-87F5-E11F9A60DB48}">
      <text>
        <r>
          <rPr>
            <b/>
            <sz val="9"/>
            <color indexed="81"/>
            <rFont val="Tahoma"/>
            <family val="2"/>
          </rPr>
          <t>Apostila de repactuação
Valor total realizado: R$ 352.579,50
Valor global atualizado: R$ 522.683,84
Valor do saldo: R$ 170.104,34</t>
        </r>
      </text>
    </comment>
    <comment ref="U189" authorId="0" shapeId="0" xr:uid="{86B2A987-7478-4B07-A7D0-FEDC0FD5EEC5}">
      <text>
        <r>
          <rPr>
            <sz val="9"/>
            <color indexed="81"/>
            <rFont val="Tahoma"/>
            <family val="2"/>
          </rPr>
          <t>Apostila de Repactuação
Valor total realizado: R$ 3.706.108,83
Valor global atualizado: R$ 13.587.376,84
Valor do saldo: R$ 9.881.268,01</t>
        </r>
      </text>
    </comment>
    <comment ref="AD189" authorId="0" shapeId="0" xr:uid="{334CC601-C87E-409D-8FA9-DBA1A53BA9D6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U196" authorId="0" shapeId="0" xr:uid="{9230BDE0-DC42-4842-A4C2-E37C8A1E00A5}">
      <text>
        <r>
          <rPr>
            <b/>
            <sz val="9"/>
            <color indexed="81"/>
            <rFont val="Tahoma"/>
            <family val="2"/>
          </rPr>
          <t>Apostila de Repactuação
Valor realizado: R$ 593.535,86
Valor global atualizado: R$ 938.906,87
Valor do saldo: R$ 345.371,01</t>
        </r>
      </text>
    </comment>
    <comment ref="AK198" authorId="0" shapeId="0" xr:uid="{8E483B03-05B4-4937-B84C-366E0DEABD15}">
      <text>
        <r>
          <rPr>
            <sz val="9"/>
            <color indexed="81"/>
            <rFont val="Tahoma"/>
            <family val="2"/>
          </rPr>
          <t xml:space="preserve">Glosa da nota fiscal
</t>
        </r>
      </text>
    </comment>
    <comment ref="AM201" authorId="0" shapeId="0" xr:uid="{0D02E1B9-FBC5-49E9-A961-93778DD0D760}">
      <text>
        <r>
          <rPr>
            <b/>
            <sz val="9"/>
            <color indexed="81"/>
            <rFont val="Tahoma"/>
            <family val="2"/>
          </rPr>
          <t>Valores correspondem aos pagamentos dos meses de jun/26 e jul/26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204" authorId="0" shapeId="0" xr:uid="{886A0A90-31BC-40A1-B43B-66DB4504CE8B}">
      <text>
        <r>
          <rPr>
            <b/>
            <sz val="9"/>
            <color indexed="81"/>
            <rFont val="Tahoma"/>
            <family val="2"/>
          </rPr>
          <t>Apostila de Repactuação
Valor total realizado: R$ 336.242,07
Valor global atualizado: R$ 486.744,80
Valor do saldo: R$ 150.502,73</t>
        </r>
      </text>
    </comment>
    <comment ref="AB205" authorId="0" shapeId="0" xr:uid="{36EE7D4F-CE09-4963-B9F0-9EDABBB912E0}">
      <text>
        <r>
          <rPr>
            <b/>
            <sz val="9"/>
            <color indexed="81"/>
            <rFont val="Tahoma"/>
            <family val="2"/>
          </rPr>
          <t>Apostila de repactuação
Valor total realizado: R$ 337.357,95
Valor global atualizado: R$ 489.272,71
Valor do saldo: R$ 151.914,76</t>
        </r>
      </text>
    </comment>
    <comment ref="AK205" authorId="0" shapeId="0" xr:uid="{6703CD9C-2146-4E69-8C3D-FD30CEDA45BD}">
      <text>
        <r>
          <rPr>
            <b/>
            <sz val="9"/>
            <color indexed="81"/>
            <rFont val="Tahoma"/>
            <family val="2"/>
          </rPr>
          <t>Glosa no valor de R$ 1750,38</t>
        </r>
      </text>
    </comment>
    <comment ref="AB206" authorId="0" shapeId="0" xr:uid="{AD475056-53AC-4230-828A-4C12785D5B24}">
      <text>
        <r>
          <rPr>
            <b/>
            <sz val="9"/>
            <color indexed="81"/>
            <rFont val="Tahoma"/>
            <family val="2"/>
          </rPr>
          <t>Valor total realizado: R$ 352.278,23
Valor da apostila: R$ 486.763,05
Valor do saldo: R$ 134484,82</t>
        </r>
      </text>
    </comment>
    <comment ref="Y213" authorId="0" shapeId="0" xr:uid="{9E7F3CD4-537A-4742-AAB2-64A966A2405A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O217" authorId="0" shapeId="0" xr:uid="{100A822E-391B-4FED-8412-253478A866AB}">
      <text>
        <r>
          <rPr>
            <b/>
            <sz val="9"/>
            <color indexed="81"/>
            <rFont val="Segoe UI"/>
            <family val="2"/>
          </rPr>
          <t>Valor total do contrato alterado para 17999472,49 em maio/2025 (massa de dados do smart)</t>
        </r>
      </text>
    </comment>
    <comment ref="U218" authorId="0" shapeId="0" xr:uid="{6DD22FD5-AE8A-4970-ADFD-8AE0FAFE2917}">
      <text>
        <r>
          <rPr>
            <b/>
            <sz val="9"/>
            <color indexed="81"/>
            <rFont val="Segoe UI"/>
            <family val="2"/>
          </rPr>
          <t xml:space="preserve">Apostila de repactuação
Valor total realizado R$ 214.798,27
Valor global atualizado R$ 331.718,99. Valor do saldo do contrato R$ 116.920,72 
</t>
        </r>
      </text>
    </comment>
    <comment ref="AD218" authorId="0" shapeId="0" xr:uid="{8AC50437-EFDD-4D97-9EBF-D3DD16DD9B80}">
      <text>
        <r>
          <rPr>
            <b/>
            <sz val="9"/>
            <color indexed="81"/>
            <rFont val="Tahoma"/>
            <family val="2"/>
          </rPr>
          <t>Termo Aditivo de Prorrogação</t>
        </r>
      </text>
    </comment>
    <comment ref="W220" authorId="0" shapeId="0" xr:uid="{2A1256CE-9589-405E-B99E-CD1C4E7E4E45}">
      <text>
        <r>
          <rPr>
            <b/>
            <sz val="9"/>
            <color indexed="81"/>
            <rFont val="Tahoma"/>
            <family val="2"/>
          </rPr>
          <t>Termo Aditivo de Modificação de Valor Contratual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4" authorId="0" shapeId="0" xr:uid="{BF3D24C8-5854-4F86-AF17-61F8D6F2F6FC}">
      <text>
        <r>
          <rPr>
            <b/>
            <sz val="9"/>
            <color indexed="81"/>
            <rFont val="Segoe UI"/>
            <family val="2"/>
          </rPr>
          <t>Apostila de Reajuste
Valor total realizado: R$11.199.946,28
Valor da global atualizado R$ 19.253.935,61. Saldo do contrato: R$ 8.053.989,33</t>
        </r>
      </text>
    </comment>
  </commentList>
</comments>
</file>

<file path=xl/sharedStrings.xml><?xml version="1.0" encoding="utf-8"?>
<sst xmlns="http://schemas.openxmlformats.org/spreadsheetml/2006/main" count="2194" uniqueCount="1001">
  <si>
    <t>Contratada</t>
  </si>
  <si>
    <t>Status Atual</t>
  </si>
  <si>
    <t>CNPJ</t>
  </si>
  <si>
    <t>Termo de Contrato</t>
  </si>
  <si>
    <t>Natureza do Contrato</t>
  </si>
  <si>
    <t>Início da Vigência</t>
  </si>
  <si>
    <t>Término da Vigência</t>
  </si>
  <si>
    <t>PA do Contrato</t>
  </si>
  <si>
    <t>Localidade</t>
  </si>
  <si>
    <t>Saldo Legado (Smart)</t>
  </si>
  <si>
    <t>Total Realizado de Jan/25 - Jun/25</t>
  </si>
  <si>
    <t>Saldo junho/25</t>
  </si>
  <si>
    <t>Realizado - Julho</t>
  </si>
  <si>
    <t>Saldo julho/25</t>
  </si>
  <si>
    <t>Realizado - Agosto</t>
  </si>
  <si>
    <t>Saldo de Agosto</t>
  </si>
  <si>
    <t>Realizado - Setembro</t>
  </si>
  <si>
    <t>Saldo de Setembro</t>
  </si>
  <si>
    <t>Realizado - Outubro</t>
  </si>
  <si>
    <t>Saldo de Outubro</t>
  </si>
  <si>
    <t>Realizado - Novembro</t>
  </si>
  <si>
    <t>Saldo de Novembro</t>
  </si>
  <si>
    <t>Realizado - Dezembro</t>
  </si>
  <si>
    <t>Saldo de Dezembro</t>
  </si>
  <si>
    <t>Total realizado - 2025</t>
  </si>
  <si>
    <t>Realizado - Janeiro</t>
  </si>
  <si>
    <t>Saldo de Janeiro</t>
  </si>
  <si>
    <t>Realizado - Fevereiro</t>
  </si>
  <si>
    <t>Saldo de Fevereiro</t>
  </si>
  <si>
    <t>Realizado - Março</t>
  </si>
  <si>
    <t>Saldo de Março</t>
  </si>
  <si>
    <t>Realizado - Abril</t>
  </si>
  <si>
    <t>Saldo de Abril</t>
  </si>
  <si>
    <t>A. BORGES NETO &amp; CIA. LTDA.</t>
  </si>
  <si>
    <t>ATIVO</t>
  </si>
  <si>
    <t>05.081.243/0001-15</t>
  </si>
  <si>
    <t>SEDE-ADM-2023/01203</t>
  </si>
  <si>
    <t>DNBW</t>
  </si>
  <si>
    <t>ADDUNT SERVIÇOS DE CONSULTORIA E GESTÃO LTDA.</t>
  </si>
  <si>
    <t>ENCERRADO</t>
  </si>
  <si>
    <t>17.887.641/0001-02</t>
  </si>
  <si>
    <t>0022-PS/2022/0001</t>
  </si>
  <si>
    <t>SEDE-ADM-2022/00968</t>
  </si>
  <si>
    <t>SEDE</t>
  </si>
  <si>
    <t>AÉCIO OZÉIAS RIBEIRO DA SILVA</t>
  </si>
  <si>
    <t>00.499.359/0001-55</t>
  </si>
  <si>
    <t>0104-ML/2020/0035</t>
  </si>
  <si>
    <t>SEDE-ADM-2022/00138</t>
  </si>
  <si>
    <t>DNLO</t>
  </si>
  <si>
    <t>2023-04    11181,04|2023-05    12706,38|2023-06    11241,93|2023-07    10194,5|2023-08    12711,16|2023-09    11663,72|2023-10    10409,07|2023-11    13317,55|2023-12    10210,52|2024-01    11170,3|2024-02    12542,94|2024-03    10766,46|2024-04    9537,77|2024-05    25085,08|2024-06    10802,48|2024-07    10622,5|2024-08    11278,6|2024-09    10470,2|2024-10    10457,92|2024-11    13317,55|2024-12    11228,97|2025-01    10188,83|2025-02    10931,95|2025-03    10327,32|2025-04    9622,932025-05    12084,91|2025-06    49099,83</t>
  </si>
  <si>
    <t>AGIL LTDA.</t>
  </si>
  <si>
    <t>26.427.482/0001-54</t>
  </si>
  <si>
    <t>SEDE-ADM-2023/02158</t>
  </si>
  <si>
    <t>DNCJ</t>
  </si>
  <si>
    <t>2025-02    3735|2025-03    10236,67|2025-05    4150|2025-06    41502024-09    9054,62|2024-10    4527,31|2024-11    4527,31|2024-12    4527,31|2025-01    4527,31|2025-02    4527,31|2025-03    4527,31|2025-04    4527,31|2025-02    16200</t>
  </si>
  <si>
    <t>0028-SL/2024/0018</t>
  </si>
  <si>
    <t>SEDE-ADM-2023/02143</t>
  </si>
  <si>
    <t>DNHT</t>
  </si>
  <si>
    <t>AIR LIQUIDE BRASIL LTDA.</t>
  </si>
  <si>
    <t>00.331.788/0093-37</t>
  </si>
  <si>
    <t>0009-FM/2025/0042</t>
  </si>
  <si>
    <t>SEDE-ADM-2025/00038</t>
  </si>
  <si>
    <t>DNUL</t>
  </si>
  <si>
    <t>2025-02    16200|2025-03    24300|2025-04    24300|2025-05    8100|2025-06    16200|2025-07    243002025-04    172898,6|2025-07    293038,31|2023-05    591387,63|2023-08    269510,01|2023-10    258028,82|2023-12    228198,67|2024-02    230561,71|2024-05    260549,44|2024-06    335601,14|2024-09    229804,16|2024-11    266115,51|2023-05    694007,75|2023-08    247472,53|2023-10    265386,99|2023-12    379796,84|2024-02    245596,42|2024-04    244788,94|2024-05    455501,27|2024-06    412321,04|2024-09    311570,46|2024-11    372629,07</t>
  </si>
  <si>
    <t>ALGAR TELECOM S/A</t>
  </si>
  <si>
    <t>71.208.516/0001-74</t>
  </si>
  <si>
    <t>0015-PS/2021/0001</t>
  </si>
  <si>
    <t>SEDE-ADM-2022/00101</t>
  </si>
  <si>
    <t xml:space="preserve"> DNUL- DNUR</t>
  </si>
  <si>
    <t>2024-09    179,36|2024-10    178,77|2024-11    178,57|2024-12    178,98|2025-01    176,47|2025-02    177,24|2025-03    177,19|2025-04    177,39|2025-05    178,03|2025-06    223,41|2025-07    177,35  |2023-12    26583,21|2024-01    26583,21|2024-03    389906,02|2024-04    125086,1|2024-05    26583,21|2024-06    26583,21|2024-07    26583,21|2024-08    95340,96</t>
  </si>
  <si>
    <t>AMAZON DOCUMENTOS E TECNOLOGIA DA INFORMAÇÃO LTDA.</t>
  </si>
  <si>
    <t>00.734.255/0001-88</t>
  </si>
  <si>
    <t>0034-SF/2021/0001</t>
  </si>
  <si>
    <t>SEDE-ADM-2022/00061</t>
  </si>
  <si>
    <t>ATM SERVIÇOS ESPECIALIZADOS LTDA.</t>
  </si>
  <si>
    <t>32.984.752/0001-20</t>
  </si>
  <si>
    <t>0045-SL/2023/0046</t>
  </si>
  <si>
    <t>SEDE-ADM-2023/01366</t>
  </si>
  <si>
    <t>DNAT</t>
  </si>
  <si>
    <t>2023-12 5268,63|2024-01 5268,63|2024-03 5268,63|2024-04 5268,63|2024-05 5268,63|2024-06 4741,77|2024-07 4741,77</t>
  </si>
  <si>
    <t>AZUL LINHAS AÉREAS BRASILEIRAS S/A</t>
  </si>
  <si>
    <t xml:space="preserve">09.740.766/0001-60 </t>
  </si>
  <si>
    <t>05-2020-149-0001</t>
  </si>
  <si>
    <t xml:space="preserve">SEDE-ADM-2021/00067 </t>
  </si>
  <si>
    <t>DNSJ</t>
  </si>
  <si>
    <t>B CARVALHO LTDA.</t>
  </si>
  <si>
    <t>50.190.142/0001-37</t>
  </si>
  <si>
    <t>0018-SL/2024/0019</t>
  </si>
  <si>
    <t>SEDE-ADM-2024/00642</t>
  </si>
  <si>
    <t>DNSN</t>
  </si>
  <si>
    <t>2024-10    7638,9|2024-11    9166,67|2024-12    9166,67|2025-01    9166,67|2025-02    9166,67|2025-03    9166,67|2025-04    9166,67|2025-05    9166,67|2025-06    18333,34</t>
  </si>
  <si>
    <t>B7 EMPREENDIMENTOS LTDA.</t>
  </si>
  <si>
    <t>17.298.685/0001-05</t>
  </si>
  <si>
    <t>0036-PS/2022/0001</t>
  </si>
  <si>
    <t>SEDE-ADM-2022/01172</t>
  </si>
  <si>
    <t>BAKERTILLY</t>
  </si>
  <si>
    <t>13.859.935/0001-70</t>
  </si>
  <si>
    <t>0002-AE/2022/0110</t>
  </si>
  <si>
    <t xml:space="preserve">SEDE-ADM-2022/00164 </t>
  </si>
  <si>
    <t>BASTILLE SEGURANÇA PATRIMONIAL LTDA.- EPP</t>
  </si>
  <si>
    <t>37.766.665/0001-10</t>
  </si>
  <si>
    <t>0024-SV/2023/0030</t>
  </si>
  <si>
    <t>SEDE-ADM-2023/00765</t>
  </si>
  <si>
    <t>DNGR</t>
  </si>
  <si>
    <t>2023-08    26130,04|2023-09    55992,94|2023-10    55992,94|2023-11    55992,94|2023-12    111985,88|2024-02    55992,94|2024-03    55992,94|2024-04    55992,94|2024-05    55992,94|2024-06    55992,94|2024-07    55992,94|2024-08    55992,94|2024-09    55992,94|2024-10    55992,94|2024-11    55992,94|2024-12    111985,88|2025-02    111985,88|2025-03    55992,942025-04    35402,1|2025-05    116706,16|2025-06    58353,08|2025-07    58353,08</t>
  </si>
  <si>
    <t>BAZZANEZE AUDITORES INDEPENDENTES S/S</t>
  </si>
  <si>
    <t>40.184.046/0001-22</t>
  </si>
  <si>
    <t>0016-AE/2022/0001</t>
  </si>
  <si>
    <t>SEDE-ADM-2022/00491</t>
  </si>
  <si>
    <t>DNRJ</t>
  </si>
  <si>
    <t>2024-08    5980|2024-09    5980 | 2024-11    6232,37|2025-04    9348,56|2025-07    3116,19</t>
  </si>
  <si>
    <t>BLUE LOGÍSTICA INTEGRADA S/A.</t>
  </si>
  <si>
    <t>31.959.959/0001-82</t>
  </si>
  <si>
    <t>0037-PS/2022/0001</t>
  </si>
  <si>
    <t>SEDE-ADM-2022/01004</t>
  </si>
  <si>
    <t>15.190.840/0001-31</t>
  </si>
  <si>
    <t>0019-PS/2022/0001</t>
  </si>
  <si>
    <t>SEDE-ADM-2022/01239</t>
  </si>
  <si>
    <t>BRASIL TECPAR SERVIÇOS DE TELECOMUNICAÇÕES S.A.</t>
  </si>
  <si>
    <t>07.756.651/0001-55</t>
  </si>
  <si>
    <t>0002-PS/2024/0001</t>
  </si>
  <si>
    <t>SEDE-ADM-2023/02085</t>
  </si>
  <si>
    <t>2024-03    1339,29|2024-05    36150,48|2024-06    50054,05|2024-07    62738,65|2024-08    71983,85|2024-09    78784|2024-10    82648,92|2024-11    82166,86|2024-12    165188,35|2025-02    81198,05|2025-03    82455,22|2025-04    80192,4|2025-05    80376,45|2025-06    81496,74|2025-07    82227,152023-06    86645,32|2023-07    137739,31|2023-08    68677,04|2023-09    68532,44|2023-10    139341,79|2023-12    144777,98|2024-01    72478,1|2024-02    72180,26|2024-04    72224,86|2024-05    71812,72|2024-06    74364,15|2024-07    74398,32|2024-08    149087,03|2024-10    152118,65|2024-11    75789,63|2024-12    76649,5|2025-01    76501,2|2025-02    76253,07|2025-03    75540,45|2025-04    75453,53|2025-05    75264,69|2025-06    150058,48</t>
  </si>
  <si>
    <t>BRASILSEG COMPANHIA DE SEGUROS</t>
  </si>
  <si>
    <t>28.196.889/0001-43</t>
  </si>
  <si>
    <t>0008-SS/2023/0001</t>
  </si>
  <si>
    <t>SEDE-ADM-2023/00207</t>
  </si>
  <si>
    <t xml:space="preserve">2023-06    86645,32|2023-07    137739,31|2023-08    68677,04|2023-09    68532,44|2023-10    139341,79|2023-12    144777,98|2024-01    72478,1|2024-02    72180,26|2024-04    72224,86|2024-05    71812,72|2024-06    74364,15|2024-07    74398,32|2024-08    149087,03|2024-10    152118,65|2024-11    75789,63|2024-12    76649,5|2025-01    76501,2|2025-02    76253,07|2025-03    75540,45|2025-04    75453,53|2025-05    75264,69|2025-06    150058,482025-03	   339.975,90 </t>
  </si>
  <si>
    <t>BRASOFTWARE INFORMÁTICA LTDA.</t>
  </si>
  <si>
    <t>57.142.978/0001-05</t>
  </si>
  <si>
    <t>0037-LW/2025/0001</t>
  </si>
  <si>
    <t xml:space="preserve"> SEDE-ADM-2025/00378</t>
  </si>
  <si>
    <t>0003-LW/2022/0110</t>
  </si>
  <si>
    <t>CONTRATO DE AQUISIÇÃO</t>
  </si>
  <si>
    <t>SEDE-ADM-2022/00358</t>
  </si>
  <si>
    <t>0003-LW/2023/0001</t>
  </si>
  <si>
    <t>SEDE-ADM-2023/00310</t>
  </si>
  <si>
    <t>CARE PLUS ODONTOLOGIA ASSISTENCIAL LTDA. (INPAO DENTAL)</t>
  </si>
  <si>
    <t>00.856.424/0001-52</t>
  </si>
  <si>
    <t>0496-AO/2019/0001</t>
  </si>
  <si>
    <t>CONTRATO DE CREDENCIAMENTO</t>
  </si>
  <si>
    <t>SEDE-ADM-2021/00079</t>
  </si>
  <si>
    <t xml:space="preserve">2025-04	   70.232,67 | 2025-07	   26.000,00 </t>
  </si>
  <si>
    <t>CARELI COMÉRCIO DE MÓVEIS LTDA.</t>
  </si>
  <si>
    <t>34.747.664/0001-30</t>
  </si>
  <si>
    <t>0039-FM/2024/0001</t>
  </si>
  <si>
    <t>SEDE-ADM-2024/01955</t>
  </si>
  <si>
    <t>2025-07	   26.000,00</t>
  </si>
  <si>
    <t>0040-FM/2024/0001</t>
  </si>
  <si>
    <t>SEDE-ADM-2024/01956</t>
  </si>
  <si>
    <t xml:space="preserve">2025-07	   15.500,00 </t>
  </si>
  <si>
    <t>CARVALHO MULTISSERVIÇOS EIRELI</t>
  </si>
  <si>
    <t>03.662.899/0001-04</t>
  </si>
  <si>
    <t>0012-SL/2022/0023</t>
  </si>
  <si>
    <t>SEDE-ADM-2022/00799</t>
  </si>
  <si>
    <t>DNRT</t>
  </si>
  <si>
    <t>CENTRO BRASILEIRO DE PESQUISA EM AVALIAÇÃO E SELEÇÃO E DE PROMOÇÃO DE EVENTOS - CEBRASPE</t>
  </si>
  <si>
    <t xml:space="preserve"> 18.284.407/0001-53</t>
  </si>
  <si>
    <t>0001-PS/2024/0001</t>
  </si>
  <si>
    <t>SEDE-ADM-2023/01665</t>
  </si>
  <si>
    <t>CENTRO DE INTEGRACAO EMPRESA ESCOLA CIEE</t>
  </si>
  <si>
    <t>61.600.839/0001-55</t>
  </si>
  <si>
    <t>0301-PS/2020/0001</t>
  </si>
  <si>
    <t>SEDE-ADM-2022/00066</t>
  </si>
  <si>
    <t>DNDN</t>
  </si>
  <si>
    <t>2020-12    44622,51|2021-01    100512,34|2021-02    109377,392021-03    90186,57|2021-04    106224,03|2021-05    92644,22|2021-06    91217,34|2021-07    88532,05|2021-08    84437,24|2021-09    76393,03 2023-06    1196,74|2023-07    1349,13|2023-08    1369,53|2023-09    1389,52|2023-10    1186,33|2023-11    1369,55|2023-12    1332,39|2024-01    1352,58|2024-02    2338,94|2024-03    1339,07|2024-04    1365,13|2024-05    1365,75|2024-06    952,04|2024-08    1360,37|2024-09    1560,39|2024-10    1518,85|2024-11    1569,41|2024-12    1477,52|2025-01    1580,35|2025-02    1541,5|2025-03    1480,55|2025-04    1962,84|2025-05    1335,3|2025-06    1368,1|2025-07    1337,61</t>
  </si>
  <si>
    <t>0050-PS/2021/0001</t>
  </si>
  <si>
    <t xml:space="preserve">SEDE-ADM-2022/00650  </t>
  </si>
  <si>
    <t>CENTRO DE INTEGRAÇÃO EMPRESA - ESCOLA DO ESTADO DO RIO DE JANEIRO – CIEE RIO</t>
  </si>
  <si>
    <t>33.661.745/0001-50</t>
  </si>
  <si>
    <t>0025-PS/2025/0001</t>
  </si>
  <si>
    <t>SEDE-ADM-2025/00534</t>
  </si>
  <si>
    <t>SEDE/ DNME/ DNRJ/ DNCP/ DNJR/ DNGL</t>
  </si>
  <si>
    <t>2020-12    27178,66|2021-02    22041,21|2021-03    23302,262021-04    26146,46|2021-05    19993,28|2021-06    20226,94|2021-07    22077,45|2021-08    22059,49 2021-09    24534,91|2021-12    7137,57|2022-01    7640|2022-02    7989,18|2022-03    5571,24|2022-04    6563,73|2022-05    6328,36|2022-06    5228,48|2022-07    13248|2022-08    5916,88|2022-09    6411,82|2022-10    3986,85|2022-11    5355,85|2022-12    6264,26|2023-01    6415,61|2023-02    8073,68|2023-03    5895,9|2023-04    6029,05|2023-05    4928,39|2023-06    5954,6|2023-07    6899,22|2023-08    5361,92|2023-09    5514,5|2023-10    7419,65|2023-11    4204,35|2023-12    6567,52|2024-01    6510,31|2024-02    5458,06|2024-03    5121,64|2024-04    4545,54|2024-05    5131,96|2024-06    5277,56|2024-07    5205,18|2024-08    5396,19|2024-09    5088,85|2024-10    5219,89|2024-11    10136,97|2024-12    16265,35|2025-01    17094,48|2025-02    11407,04|2025-03    23030,64|2025-04    18978,92|2025-05    18205,25|2025-06    17230,95</t>
  </si>
  <si>
    <t>0313-PS/2020/0001</t>
  </si>
  <si>
    <t>SEDE-ADM-2021/00085 | SEDE-ADM-2020/01625</t>
  </si>
  <si>
    <t>DNGL / DNJR / DNRJ</t>
  </si>
  <si>
    <t>CHANGE CONSTRUÇÕES E SERVIÇOS DE ENGENHARIA LTDA.</t>
  </si>
  <si>
    <t>24.263.422/0001-18</t>
  </si>
  <si>
    <t xml:space="preserve"> 0014-PS/2023/0002</t>
  </si>
  <si>
    <t>SEDE-ADM-2023/00077</t>
  </si>
  <si>
    <t>CHUBB SEGUROS BRASIL S.A.</t>
  </si>
  <si>
    <t>03.502.099/0001-18</t>
  </si>
  <si>
    <t xml:space="preserve"> 0033-SS/2022/0001</t>
  </si>
  <si>
    <t>SEDE-ADM-2022/01361</t>
  </si>
  <si>
    <t>CLARO S.A.</t>
  </si>
  <si>
    <t>40.432.544/0001-47</t>
  </si>
  <si>
    <t>0009-TI/2023/0001</t>
  </si>
  <si>
    <t>SEDE-ADM-2022/01214</t>
  </si>
  <si>
    <t>2024-10//416606,4; 2024-12//556335,29; 2025-03//604002,81</t>
  </si>
  <si>
    <t>COMPETEC INSTALAÇÃO E SERVIÇOS INDUSTRIAIS LTDA.</t>
  </si>
  <si>
    <t>21.155.344/0001-40</t>
  </si>
  <si>
    <t>0006-PS/2024/0001</t>
  </si>
  <si>
    <t>SEDE-ADM-2024/00158</t>
  </si>
  <si>
    <t>CONSÓRCIO IACIT / ATC SYSTEMS</t>
  </si>
  <si>
    <t>56.035.876/0001-28</t>
  </si>
  <si>
    <t>0029-PS/2023/0001</t>
  </si>
  <si>
    <t>SEDE-ADM-2022/01375</t>
  </si>
  <si>
    <t>2025-03    240236,44|2025-05    296136,93|2025-06    249614,192023-12    12869,43|2024-01    8983,46|2024-02    9553,17|2024-03    10005,28|2024-04    9955,68|2024-05    14599,44|2024-06    11581,64|2024-07    15599,41|2024-08    12114,51|2024-09    14511,82|2024-10    11499,2|2024-11    14649,91|2024-12    11261,16|2025-01    13375,27|2025-02    14955,71|2025-03    12201,32|2025-04    16605,53|2025-05    11211,68</t>
  </si>
  <si>
    <t>CONSÓRCIO IACIT-AIRNAV - IACIT SOLUÇÕES TECNOLÓGICAS S.A</t>
  </si>
  <si>
    <t>0018-PS/2022/0001</t>
  </si>
  <si>
    <t>SEDE-ADM-2022/00319</t>
  </si>
  <si>
    <t>DNAT, DNBG, DNBH, DNCZ, DNGO, DNHT, DNIH, DNIL, DNJP, DNJR, DNJU, DNKG, DNLO, DNME, DNMK, DNMQ, DNMS, DNNF, DNPB, DNPK, DNPL, DNPR, DNRJ, DNSN, DNTE, DNTF, DNUF e DNVT</t>
  </si>
  <si>
    <t>0038-PS/2022/0001</t>
  </si>
  <si>
    <t>SEDE-ADM-2022/01248</t>
  </si>
  <si>
    <t>DATEN TECNOLOGIA LTDA.</t>
  </si>
  <si>
    <t>04.602.789/0001-01</t>
  </si>
  <si>
    <t>0028-FM/2023/0001</t>
  </si>
  <si>
    <t>SEDE-ADM-2024/00408</t>
  </si>
  <si>
    <t>2024-12    323048,58|2025-02    687046,98|2025-05    1528793,282024-10    1706590,93|2024-11    1706590,93|2024-12    1706590,93|2025-01    1706590,93|2025-02    1817848,58</t>
  </si>
  <si>
    <t>0027-FM/2022/0001</t>
  </si>
  <si>
    <t>SEDE-ADM-2022/00458</t>
  </si>
  <si>
    <t>0030-FM/2024/0001</t>
  </si>
  <si>
    <t>SEDE-ADM-2024/01365</t>
  </si>
  <si>
    <t>DELOITTE SERVIÇOS CONTÁBEIS E ADMINISTRATIVOS ESPECIALIZADOS LTDA.</t>
  </si>
  <si>
    <t>05.111.857/0001-00</t>
  </si>
  <si>
    <t>0023-ST/2024/0001</t>
  </si>
  <si>
    <t>SEDE-ADM-2023/01715</t>
  </si>
  <si>
    <t>2024-10    1706590,93|2024-11    1706590,93|2024-12    1706590,93|2025-01    1706590,93|2025-02    1817848,582025-03    2067707,52|2025-04    2000465,64|2025-05    2000465,64|2025-06    2525222,16|2025-07    2489870,75</t>
  </si>
  <si>
    <t>DSM SERVIÇOS E COMÉRCIO LTDA.-ME</t>
  </si>
  <si>
    <t>28.244.608/0001-80</t>
  </si>
  <si>
    <t>0066-PS/2025/0001</t>
  </si>
  <si>
    <t>SD-ADM-2025/00279</t>
  </si>
  <si>
    <t>0013-PS/2023/0023</t>
  </si>
  <si>
    <t>SEDE-ADM-2022/01686</t>
  </si>
  <si>
    <t>DNJR</t>
  </si>
  <si>
    <t>0020-PS/2023/0045</t>
  </si>
  <si>
    <t>SEDE-ADM-2023/00501</t>
  </si>
  <si>
    <t>DNGO</t>
  </si>
  <si>
    <t>DUALBASE TECNOLOGIA ELETRÔNICA LTDA.</t>
  </si>
  <si>
    <t>10.780.600/0001-73</t>
  </si>
  <si>
    <t>0005-PS/2024/0001</t>
  </si>
  <si>
    <t>SEDE-ADM-2023/01256</t>
  </si>
  <si>
    <t>2024-07 9294,84|2024-08 2418,56|2024-09 13329,43|2025-02 26352,58</t>
  </si>
  <si>
    <t xml:space="preserve">E. TRIPODE INDÚSTRIA E COMÉRCIO DE MÓVEIS LTDA. </t>
  </si>
  <si>
    <t>22.228.425/0001-95</t>
  </si>
  <si>
    <t>0006-FM/2025/0001</t>
  </si>
  <si>
    <t xml:space="preserve">
SEDE-ADM-2025/00034</t>
  </si>
  <si>
    <t>DNAT/ DNGO/ DNPP/ DNBW/ DNPB/ DNTE/ DNIZ/ DNJU/ DNAR/ DNKG/ DNIL/ DNJP/ DNMS/ DNPL/ DNUF/ DNCJ/ DNCZ/ DNHT/ DNMQ/ DNSN/ DNMA/ DNTF/ DNIH/ DNPJ</t>
  </si>
  <si>
    <t>0004-FM/2025/0001</t>
  </si>
  <si>
    <t>SEDE-ADM-2025/00032</t>
  </si>
  <si>
    <t>ELO ADMINISTRAÇÃO &amp; TERCEIRIZAÇÃO LTDA.</t>
  </si>
  <si>
    <t>08.312.139/0001-82</t>
  </si>
  <si>
    <t>0038-SV/2023/0042</t>
  </si>
  <si>
    <t>SEDE-ADM-2023/01182</t>
  </si>
  <si>
    <t>2023-10    5400|2023-11    18000|2023-12    18000|2024-01    18000|2024-02    18000|2024-03    18000|2024-04    18000|2024-05    18000|2024-06    18000|2024-07    18000|2024-08    18000|2024-09    18000|2024-10    180002024-11    29326,8|2024-12    19132,68|2025-01    19132,68|2025-02    19132,68|2025-03    19132,68|2025-04    19132,68|2025-05    19132,68|2025-06    19132,68|2025-07    19132,68</t>
  </si>
  <si>
    <t>EMBRASG - EMPRESA BRASILEIRA DE SERVIÇOS GERAIS LTDA.</t>
  </si>
  <si>
    <t>01.248.111/0001-84</t>
  </si>
  <si>
    <t>0033-SL/2023/0036</t>
  </si>
  <si>
    <t>SEDE-ADM-2023/00967</t>
  </si>
  <si>
    <t>DNVT</t>
  </si>
  <si>
    <t>2023-10    26393,57|2023-11    19312,37|2023-12    19312,37|2024-01    19312,37|2024-02    19312,37|2024-03    38624,74|2024-04    19312,37|2024-05    19312,37|2024-06    19312,37|2024-07    19312,37|2024-08    19312,37|2024-09    19312,37|2024-10    19312,37|2024-11    19312,37|2024-12    19312,372025-02    45220,8|2025-03    19784,67|2025-04    19784,67|2025-06    39569,34|2025-07    19784,67</t>
  </si>
  <si>
    <t>ENFA – COMÉRCIO E SERVIÇOS DE LIMPEZA E CONSERVAÇÃO LTDA.</t>
  </si>
  <si>
    <t>49.572.442/0001-00</t>
  </si>
  <si>
    <t>0027-SL/2024/0020</t>
  </si>
  <si>
    <t>SEDE-ADM-2023/02142</t>
  </si>
  <si>
    <t>DNPB</t>
  </si>
  <si>
    <t>2024-11    4466,3|2024-12    4466,3|2025-01    4466,3|2025-02    4466,3|2025-03    4466,3|2025-04    4466,3|2025-05    4466,3|2025-06    4466,3|2025-07    4466,32024-12    3264,23|2025-02    9326,36|2025-04    4663,18</t>
  </si>
  <si>
    <t>0053-SL/2025/0029</t>
  </si>
  <si>
    <t>SD-ADM-2025/00952</t>
  </si>
  <si>
    <t>0035-SL/2024/0003</t>
  </si>
  <si>
    <t>SEDE-ADM-2024/01066</t>
  </si>
  <si>
    <t>DNIL</t>
  </si>
  <si>
    <t>EQUINIX DO BRASIL SOLUÇÕES DE TECNOLOGIA EM INFORMÁTICA LTDA.</t>
  </si>
  <si>
    <t>03.672.254/0001-44</t>
  </si>
  <si>
    <t>0026-TI/2024/0001</t>
  </si>
  <si>
    <t xml:space="preserve"> SEDE-ADM-2024/00712</t>
  </si>
  <si>
    <t>EURO SERVICE LTDA.</t>
  </si>
  <si>
    <t>16.963.926/0001-12</t>
  </si>
  <si>
    <t>0044-SV/2024/0022</t>
  </si>
  <si>
    <t>SEDE-ADM-2024/00731</t>
  </si>
  <si>
    <t>DNCP</t>
  </si>
  <si>
    <t>2025-02    16483,49|2025-03    16483,49|2025-05    32966,98|2025-06    16483,49|2025-07    16483,492024-05    3265,25|2024-06    25350,67|2024-07    3265,25|2024-08    3265,25|2024-09    3265,25|2024-10    4675,25|2024-11    3265,25|2024-12    3265,25|2025-01    3265,25|2025-02    3265,25|2025-03    3265,25|2025-04    3265,25|2025-05    3265,25|2025-06    3265,25|2025-07    3265,25</t>
  </si>
  <si>
    <t>EXCEL ELEVADORES LTDA.</t>
  </si>
  <si>
    <t>02.590.254/0001-32</t>
  </si>
  <si>
    <t>0155-SM/2021/0062</t>
  </si>
  <si>
    <t>SEDE-ADM-2022/00656</t>
  </si>
  <si>
    <t xml:space="preserve">2024-05    3265,25|2024-06    25350,67|2024-07    3265,25|2024-08    3265,25|2024-09    3265,25|2024-10    4675,25|2024-11    3265,25|2024-12    3265,25|2025-01    3265,25|2025-02    3265,25|2025-03    3265,25|2025-04    3265,25|2025-05    3265,25|2025-06    3265,25|2025-07    3265,252025-07	   49.300,00 </t>
  </si>
  <si>
    <t>EXTRAMED ADMINISTRAÇÃO E SERVIÇOS MÉDICOS LTDA.</t>
  </si>
  <si>
    <t>01.747.987/0001-75</t>
  </si>
  <si>
    <t>0011_DSAD_2024</t>
  </si>
  <si>
    <t>SEDE-ADM-2023/00165</t>
  </si>
  <si>
    <t>EXTREME</t>
  </si>
  <si>
    <t>14.139.773/0001-68</t>
  </si>
  <si>
    <t>0004-TI/2022/0001</t>
  </si>
  <si>
    <t>SEDE-ADM-2022/00469</t>
  </si>
  <si>
    <t>F&amp;F DISTRIBUIDORA CORDEIRO LTDA.</t>
  </si>
  <si>
    <t>44.965.792/0001-04</t>
  </si>
  <si>
    <t>0005-FM/2025/0001</t>
  </si>
  <si>
    <t>SEDE-ADM-2025/00033</t>
  </si>
  <si>
    <t>2025-07	   49.300,00 2025-05    8615,45|2025-06    8615,45|2025-07    8615,45</t>
  </si>
  <si>
    <t>FÊNIX ASSESSORIA &amp; GESTÃO EMPRESARIAL LTDA.</t>
  </si>
  <si>
    <t>04.795.101/0001-57</t>
  </si>
  <si>
    <t>0023-SL/2022/0033</t>
  </si>
  <si>
    <t>SEDE-ADM-2022/01317</t>
  </si>
  <si>
    <t>DNPJ</t>
  </si>
  <si>
    <t>33.262.062/0001-20</t>
  </si>
  <si>
    <t>SEDE-ADM-2023/01242</t>
  </si>
  <si>
    <t>DNUR</t>
  </si>
  <si>
    <t>2023-11    9610,22|2023-12    19220,44|2024-02    9610,22|2024-03    9610,22|2024-04    9610,22|2024-05    9610,22|2024-06    9610,22|2024-07    9610,22|2024-08    9610,22|2024-09    9610,22|2024-10    9610,22|2024-11    9610,22|2024-12    9610,22|2025-01    9610,22|2025-02    8987,582025-03    9244,43|2025-04    9604,02|2025-05    9604,02|2025-06    19208,04|2025-07    9604,02|2025-08    9604,02</t>
  </si>
  <si>
    <t>FIBONACCI ENGENHARIA E SERVIÇOS LTDA.</t>
  </si>
  <si>
    <t>21.315.711/0001-25</t>
  </si>
  <si>
    <t>0209-SC/2020/0031</t>
  </si>
  <si>
    <t>SEDE-ADM-2022/00197</t>
  </si>
  <si>
    <t>DNMQ</t>
  </si>
  <si>
    <t>2023-07    4928,42|2023-08    4820,95|2023-09    4730,99|2023-10    4605,07|2023-11    5505,07|2023-12    4505,07|2024-01    4505,07|2024-02    4505,07|2024-03    4505,07|2024-04    4505,07|2024-05    4505,07|2024-06    5134,49|2024-07    4714,65|2024-08    4714,65|2024-09    4670,43|2024-10    4707,28|2024-11    4707,282024-12    4707,28|2025-01    4707,28|2025-02    4707,28|2025-03    4707,28|2025-04    4945,36|2025-05    4945,36|2025-06    4945,36|2025-07    4945,36</t>
  </si>
  <si>
    <t>FIRMIANO SEGURANÇA PATRIMONIAL EIRELI</t>
  </si>
  <si>
    <t>19.907.785/0001-09</t>
  </si>
  <si>
    <t>0040-SV/2021/0195</t>
  </si>
  <si>
    <t>SEDE-ADM-2021/00088</t>
  </si>
  <si>
    <t>DNME</t>
  </si>
  <si>
    <t xml:space="preserve">2023-12    49257,69|2024-01    49257,69|2024-02    49257,69|2024-03    49257,69|2024-04    49257,69|2024-05    49257,69|2024-06    49257,69|2024-07    49257,69|2024-08    49257,69|2024-09    49257,692024-10    68069,29|2024-11    51138,85|2024-12    51138,85|2025-01    51138,85|2025-02    51138,85|2025-03    51138,85|2025-04    51138,85|2025-05    51138,85|2025-06    51138,85 2025-07	   67.839,10 </t>
  </si>
  <si>
    <t>GENESIS – GERAÇÃO DE NOVAS EMPRESAS DE SISTEMA E SERVIÇO LTDA.</t>
  </si>
  <si>
    <t>41.662.936/0001-65</t>
  </si>
  <si>
    <t>0021-SV/2023/0035</t>
  </si>
  <si>
    <t>SEDE-ADM-2022/00998</t>
  </si>
  <si>
    <t>DNBH</t>
  </si>
  <si>
    <t>45709    1216050|45709    1216050|45709    1216050|45709    1216050|45709    121605045328    18408118,8|45328    18408118,8|45328    18408118,8|45328    18408118,8|45328    18408118,8|45328    18408118,8|45328    18408118,8|45328    18408118,8|45328    18408118,8|45328    18408118,8|45328    18408118,8|45328    18408118,8|45328    18408118,8</t>
  </si>
  <si>
    <t>GL OXIGENIO LTDA.</t>
  </si>
  <si>
    <t>12.520.836/0001-04</t>
  </si>
  <si>
    <t>0023-FM/2023/0046</t>
  </si>
  <si>
    <t>SEDE-ADM-2023/00500</t>
  </si>
  <si>
    <t>2025-02    68000|2025-04    68000|2025-06    68000|2025-07    680002023-07    84089,14|2023-08    75038,38|2023-09    74978,7|2023-10    74859,34|2023-11    74829,5|2023-12    74769,82|2024-01    132505,64|2024-02    100076,78|2024-03    99977,34|2024-04    99828,18|2024-05    136637,93</t>
  </si>
  <si>
    <t>GLR CONSULTORIA EM SISTEMAS LTDA.</t>
  </si>
  <si>
    <t>62.450.028/0001-88</t>
  </si>
  <si>
    <t>0251-PS/2019/0001</t>
  </si>
  <si>
    <t>SEDE-ADM-2021/00007</t>
  </si>
  <si>
    <t>2023-07    84089,14|2023-08    75038,38|2023-09    74978,7|2023-10    74859,34|2023-11    74829,5|2023-12    74769,82|2024-01    132505,64|2024-02    100076,78|2024-03    99977,34|2024-04    99828,18|2024-05    136637,932024-06    99629,3|2024-07    99480,14|2024-08    122267,97|2024-09    104641,43 2024-10    104719,1|2024-11    104045,96|2024-12    104356,64|2025-01    104173,54|2025-02    104123,63|2025-03    103968,29|2025-04    104020,07|2025-05    103864,73|2025-06    120384,33|2025-07    109579,37</t>
  </si>
  <si>
    <t>GPBR PARTICIPAÇÕES LTDA.</t>
  </si>
  <si>
    <t>15.664.649/0001-84</t>
  </si>
  <si>
    <t>0024-PS/2025/0001</t>
  </si>
  <si>
    <t>SEDE-ADM-2025/00408</t>
  </si>
  <si>
    <t>HAWK SERVIÇOS DE CONSERVAÇÃO E LIMPEZA LTDA.</t>
  </si>
  <si>
    <t>28.483.805/0001-52</t>
  </si>
  <si>
    <t>0043-PS/2023/0001</t>
  </si>
  <si>
    <t>SEDE-ADM-2023/01638</t>
  </si>
  <si>
    <t>2023-12    23775,71|2024-01    23775,71|2024-02    23775,71|2024-03    47551,42|2024-05    23775,71|2024-06    23775,71|2024-07    23775,712024-08    23775,71|2024-09    30881,57|2024-10    49920,04|2024-11    24960,02|2025-01    49920,04|2025-02    36433,58 2025-03    92303,78|2025-05    57799,8|2025-06    24564,92|2025-07    23119,92|2025-08    24564,92</t>
  </si>
  <si>
    <t>25.128.718/0001-99</t>
  </si>
  <si>
    <t>0021-SL/2025/0049</t>
  </si>
  <si>
    <t>SEDE-ADM-2024/00750</t>
  </si>
  <si>
    <t>DNAR</t>
  </si>
  <si>
    <t>2025-05    23135,28|2025-06    7711,76|2025-07    7711,762024-12    19271,32|2025-02    183952</t>
  </si>
  <si>
    <t>HOBECO SUDAMERICANA LTDA.</t>
  </si>
  <si>
    <t>03.548.170/0001-01</t>
  </si>
  <si>
    <t>0016-FM/2023/0001</t>
  </si>
  <si>
    <t>SEDE-ADM-2022/01320</t>
  </si>
  <si>
    <t>2024-12    19271,32|2025-02    1839522023-12    2115,62|2024-01    4533,48|2024-02    4533,48|2024-03    4533,48|2024-04    4533,48|2024-05    4533,48|2024-06    4533,48|2024-07    4533,48|2024-08    4533,48|2024-09    4533,48|2024-10    4533,48|2024-11    4533,48|2024-12    4533,48|2025-01    4533,48|2025-02    4533,48|2025-03    4533,48|2025-04    4533,48|2025-05    4533,48|2025-06    4533,48</t>
  </si>
  <si>
    <t>0022-FM/2023/0001</t>
  </si>
  <si>
    <t>SEDE-ADM-2023/00309</t>
  </si>
  <si>
    <t>DNVT/ DNUL/ DNLO/ DNAT</t>
  </si>
  <si>
    <t>0031-FM/2023/0001</t>
  </si>
  <si>
    <t>SEDE-ADM-2023/00998</t>
  </si>
  <si>
    <t>0019-FM/2024/0001</t>
  </si>
  <si>
    <t>SEDE-ADM-2023/01695.01</t>
  </si>
  <si>
    <t>DNKP</t>
  </si>
  <si>
    <t>0020-FM/2024/0001</t>
  </si>
  <si>
    <t>SEDE-ADM-2023/01695.02</t>
  </si>
  <si>
    <t>DNUR, DNGO, DNMQ, DNJR, DNME</t>
  </si>
  <si>
    <t>0025-FM/2024/0001</t>
  </si>
  <si>
    <t>SEDE-ADM-2023/01695.03</t>
  </si>
  <si>
    <t>DNCZ</t>
  </si>
  <si>
    <t>0013-FM/2024/0001</t>
  </si>
  <si>
    <t>SEDE-ADM-2024/00157</t>
  </si>
  <si>
    <t>DNLO, DNVT, DNUL, DNAT</t>
  </si>
  <si>
    <t>0048-FM/2025/0001</t>
  </si>
  <si>
    <t>SEDE-ADM-2025/00643</t>
  </si>
  <si>
    <t xml:space="preserve">DNAT, DNLO, DNUL E DNVT </t>
  </si>
  <si>
    <t>0063-FM/2025/0001</t>
  </si>
  <si>
    <t>SD-ADM-2025/01347</t>
  </si>
  <si>
    <t>DNAT/ DNLO/ DNUL/ DNVT</t>
  </si>
  <si>
    <t>0008-FM/2022/0001</t>
  </si>
  <si>
    <t>SEDE-ADM-2022/00760</t>
  </si>
  <si>
    <t>DNAT, DNUL, DNLO e DNVT</t>
  </si>
  <si>
    <t>HORUS SERVIÇOS E CONSULTORIA LTDA.</t>
  </si>
  <si>
    <t>22.480.059/0001-67</t>
  </si>
  <si>
    <t>0042-SL/2023/0015</t>
  </si>
  <si>
    <t>SEDE-ADM-2023/01468</t>
  </si>
  <si>
    <t>DNIZ</t>
  </si>
  <si>
    <t xml:space="preserve">2023-12    2115,62|2024-01    4533,48|2024-02    4533,48|2024-03    4533,48|2024-04    4533,48|2024-05    4533,48|2024-06    4533,48|2024-07    4533,48|2024-08    4533,48|2024-09    4533,48|2024-10    4533,48|2024-11    4533,48|2024-12    4533,48|2025-01    4533,48|2025-02    4533,48|2025-03    4533,48|2025-04    4533,48|2025-05    4533,48|2025-06    4533,482025-07	   4.621,37 </t>
  </si>
  <si>
    <t>IC SUPPLY ENGENHARIA LTDA.</t>
  </si>
  <si>
    <t>32.596.173/0001-00</t>
  </si>
  <si>
    <t>0068-ML/2021/0062</t>
  </si>
  <si>
    <t>SEDE-ADM-2022/00151</t>
  </si>
  <si>
    <t>2023-12    12869,43|2024-01    8983,46|2024-02    9553,17|2024-03    10005,28|2024-04    9955,68|2024-05    14599,44|2024-06    11581,64|2024-07    15599,41|2024-08    12114,51|2024-09    14511,82|2024-10    11499,2|2024-11    14649,91|2024-12    11261,16|2025-01    13375,27|2025-02    14955,71|2025-03    12201,32|2025-04    16605,53|2025-05    11211,682025-06    15646,72|2025-07    11131,75</t>
  </si>
  <si>
    <t>IKAROS SERVICOS DE SEGURANCA LTDA.</t>
  </si>
  <si>
    <t>06.001.216/0002-39</t>
  </si>
  <si>
    <t>0004-SV/2023/0037</t>
  </si>
  <si>
    <t>SEDE-ADM-2022/01424</t>
  </si>
  <si>
    <t>2023-06    24906,97|2023-07    49813,94|2023-08    24906,972022-06    2298,63|2022-07    7264,04|2022-08    1673,56|2022-09    4125,52|2022-10    2296,28|2022-11    2413,04|2022-12    3541,72|2023-01    4125,52|2023-02    4475,8|2023-03    5487,72|2023-04    3147,04|2023-05    6071,52|2023-06    6538,56|2023-07    4787,16|2023-08    5409,88|2023-09    8212,12|2023-10    5020,68|2023-11    5370,96|2023-12    4592,56|2024-01    6343,96|2024-02    2529,8|2024-03    5954,76|2024-04    4125,52|2024-05    3191,44|2024-06    1712,48|2024-07    9146,2|2024-08    4320,12|2024-09    2919|2024-10    2101,68|2024-11    2919|2024-12    4514,72|2025-01    3853,08|2025-02    3152,52|2025-03    3308,2|2025-04    3799,56|2025-05    6997,88|2025-06    5760,45|2025-07    10795,51 | 2025-08   5973,80</t>
  </si>
  <si>
    <t>IMPRENSA NACIONAL</t>
  </si>
  <si>
    <t>04.196.645/0001-00</t>
  </si>
  <si>
    <t>SEDE-ADM-2022/00320</t>
  </si>
  <si>
    <t xml:space="preserve">2022-06    2298,63|2022-07    7264,04|2022-08    1673,56|2022-09    4125,52|2022-10    2296,28|2022-11    2413,04|2022-12    3541,72|2023-01    4125,52|2023-02    4475,8|2023-03    5487,72|2023-04    3147,04|2023-05    6071,52|2023-06    6538,56|2023-07    4787,16|2023-08    5409,88|2023-09    8212,12|2023-10    5020,68|2023-11    5370,96|2023-12    4592,56|2024-01    6343,96|2024-02    2529,8|2024-03    5954,76|2024-04    4125,52|2024-05    3191,44|2024-06    1712,48|2024-07    9146,2|2024-08    4320,12|2024-09    2919|2024-10    2101,68|2024-11    2919|2024-12    4514,72|2025-01    3853,08|2025-02    3152,52|2025-03    3308,2|2025-04    3799,56|2025-05    6997,88|2025-06    5760,45|2025-07    10795,51 | 2025-08   5973,802024-10	   403.408,37 </t>
  </si>
  <si>
    <t>INFRAERO</t>
  </si>
  <si>
    <t>00.352.294/0001-10</t>
  </si>
  <si>
    <t>0026-PS/2023/0001</t>
  </si>
  <si>
    <t>SEDE-ADM-2023/01210</t>
  </si>
  <si>
    <t>2024-10	   403.408,37 2025-02    1738847,42|2025-03    1675904,18|2025-04    1812176,33|2025-05    1742521,47|2025-06    1659412,52</t>
  </si>
  <si>
    <t>0001-PS/2022/0110</t>
  </si>
  <si>
    <t>N/A</t>
  </si>
  <si>
    <t>SEDE-ADM-2021/00072</t>
  </si>
  <si>
    <t>2023-09   |    3867354,59
2023-11   |    5370870,01
2023-12   |    6760728,47
2024-01   |    4166511,08
2024-03   |    4089576,27
2024-04   |    8161896,69
2024-05   |    1410309,6
2024-06   |    5236536,69
2024-07   |    1858878,31
2024-08   |    1660429,17
2024-09   |    1657669,31
2024-10   |    1689059,15
2024-11   |    1807614,97
2024-12   |    1617345,73
2025-01   |    1642607,92
2025-02   |    1738847,42
2025-03   |    1675904,18
2025-04   |    1812176,33
2025-05   |    1742521,47
2025-06   |    1659412,52</t>
  </si>
  <si>
    <t>INSTITUTO DE PROMOÇÃO HUMANA, APRENDIZAGEM E CULTURA - IPHAC</t>
  </si>
  <si>
    <t>11.595.331/0001-38</t>
  </si>
  <si>
    <t>0026-PS/2025/0001</t>
  </si>
  <si>
    <t>SEDE-ADM-2025/00536</t>
  </si>
  <si>
    <t>0027-PS/2025/0001</t>
  </si>
  <si>
    <t>SEDE-ADM-2025/00539</t>
  </si>
  <si>
    <t>INSTITUTO DOS AUDITORES INTERNOS DO BRASIL</t>
  </si>
  <si>
    <t>62.070.115/0001-00</t>
  </si>
  <si>
    <t>0028-ST/2025/0001</t>
  </si>
  <si>
    <t>SEDE-ADM-2025/00437</t>
  </si>
  <si>
    <t>JVP NETWORK &amp; SERVIÇOS LTDA.</t>
  </si>
  <si>
    <t>20.599.605/0001-58</t>
  </si>
  <si>
    <t>0015-SV/2025/0016</t>
  </si>
  <si>
    <t>SEDE-ADM-2024/01447</t>
  </si>
  <si>
    <t>DNNF</t>
  </si>
  <si>
    <t xml:space="preserve">2025-04    28588,12|2025-05    19945,2|2025-06    19945,2|2025-07    19945,22024-09	   130.403,45 </t>
  </si>
  <si>
    <t>JUSTIZ TERCEIRIZAÇÃO DE MÃO DE OBRA LTDA.</t>
  </si>
  <si>
    <t>06.538.799/0001-50</t>
  </si>
  <si>
    <t>0006-SL/2022/0032</t>
  </si>
  <si>
    <t>SEDE-ADM-2022/00481</t>
  </si>
  <si>
    <t>DNBU</t>
  </si>
  <si>
    <t>2024-12	   16.974,12 2025-04    28588,12|2025-05    19945,2|2025-06    19945,2|2025-07    19945,2</t>
  </si>
  <si>
    <t>0007-SL/2022/0029</t>
  </si>
  <si>
    <t>SEDE-ADM-2022/00500</t>
  </si>
  <si>
    <t>0010-SL/2022/0030</t>
  </si>
  <si>
    <t>SEDE-ADM-2022/00817</t>
  </si>
  <si>
    <t>0011-SL/2022/0001</t>
  </si>
  <si>
    <t>SEDE-ADM-2022/00818</t>
  </si>
  <si>
    <t>KIARGOS SERVIÇOS E FACILITY LTDA.</t>
  </si>
  <si>
    <t>28.871.366/0001-55</t>
  </si>
  <si>
    <t>0064-SL/2025/0030</t>
  </si>
  <si>
    <t>SD-ADM-2025/01262</t>
  </si>
  <si>
    <t>KOVR SEGURADORA S/A</t>
  </si>
  <si>
    <t>42.366.302/0001-28</t>
  </si>
  <si>
    <t>0017-SS/2022/0001</t>
  </si>
  <si>
    <t>SEDE-ADM-2022/00887</t>
  </si>
  <si>
    <t xml:space="preserve">2024-09	   130.403,45 2025-07	   209.725,31 </t>
  </si>
  <si>
    <t>04.613.668/0001-65</t>
  </si>
  <si>
    <t>0032-PS/2022/0001</t>
  </si>
  <si>
    <t>SEDE-ADM-2022/01158</t>
  </si>
  <si>
    <t>LIDDERA GESTÃO EMPRESARIAL LTDA.</t>
  </si>
  <si>
    <t>32.853.748/0001-23</t>
  </si>
  <si>
    <t>0039-SL/2022/0014</t>
  </si>
  <si>
    <t>SEDE-ADM-2022/01724</t>
  </si>
  <si>
    <t>DNMS</t>
  </si>
  <si>
    <t>2025-06    48592,42|2025-07    17546,612025-05    11143,81|2025-06    5469,01|2025-07    5469,01</t>
  </si>
  <si>
    <t>LEONARDO FALCÃO RIBEIRO ADVOGADOS ASSOCIADOS</t>
  </si>
  <si>
    <t>27.074.636/0001-34</t>
  </si>
  <si>
    <t>0015-JU/2023/0001</t>
  </si>
  <si>
    <t>SEDE-ADM-2022/01702</t>
  </si>
  <si>
    <t>0040-SL/2022/0007</t>
  </si>
  <si>
    <t>SEDE-ADM-2022/01720</t>
  </si>
  <si>
    <t>0001-SL/2023/0013</t>
  </si>
  <si>
    <t>SEDE-ADM-2022/01722</t>
  </si>
  <si>
    <t>DNKG</t>
  </si>
  <si>
    <t>0021-SL/2022/0005</t>
  </si>
  <si>
    <t>SEDE-ADM-2022/01305</t>
  </si>
  <si>
    <t>DNTF</t>
  </si>
  <si>
    <t>0025-SL/2022/0027</t>
  </si>
  <si>
    <t>SEDE-ADM-2022/01445</t>
  </si>
  <si>
    <t>DNIH</t>
  </si>
  <si>
    <t>0026-SL/2022/0002</t>
  </si>
  <si>
    <t>SEDE-ADM-2022/00934</t>
  </si>
  <si>
    <t>0028-SL/2022/0026</t>
  </si>
  <si>
    <t>SEDE-ADM-2022/01523</t>
  </si>
  <si>
    <t>DNPP</t>
  </si>
  <si>
    <t>0029-SL/2022/0004</t>
  </si>
  <si>
    <t>SEDE-ADM-2022/01597</t>
  </si>
  <si>
    <t>DNJP</t>
  </si>
  <si>
    <t>0030-SL/2022/0012</t>
  </si>
  <si>
    <t>SEDE-ADM-2022/01605</t>
  </si>
  <si>
    <t>DNPL</t>
  </si>
  <si>
    <t>0030-SL/2023/0044</t>
  </si>
  <si>
    <t>SEDE-ADM-2023/01124</t>
  </si>
  <si>
    <t>0054-PS/2025/0001</t>
  </si>
  <si>
    <t>SD-ADM-2025/00873</t>
  </si>
  <si>
    <t>LUIZ HENRIQUE ALBERGARIA RODRIGUES – MEI.</t>
  </si>
  <si>
    <t>27.291.391/0001-05</t>
  </si>
  <si>
    <t>0052-PS/2025/0035</t>
  </si>
  <si>
    <t>SEDE-ADM-2024/01752</t>
  </si>
  <si>
    <t>MANACAPURU LIMPEZA E CONSERVAÇÃO LTDA.</t>
  </si>
  <si>
    <t>17.303.236/0001-08</t>
  </si>
  <si>
    <t>0009-SL/2024/0016</t>
  </si>
  <si>
    <t>SEDE-ADM-2023/01842</t>
  </si>
  <si>
    <t>2024-05    16252,24|2024-06    3996,45|2024-07    2664,3|2024-08    7992,9|2024-09    3996,45|2024-10    7992,9|2024-12    7992,9|2025-01    3996,45|2025-03    7992,9|2025-04    3996,45|2025-05    3996,45|2025-06    3996,45|2025-07    3996,452025-04    2220,4|2025-05    5615,09|2025-06    5615,09|2025-07    11230,18</t>
  </si>
  <si>
    <t xml:space="preserve">MANACAPURU LIMPEZA E CONSERVAÇÃO LTDA. </t>
  </si>
  <si>
    <t>0020-SL/2025/0046</t>
  </si>
  <si>
    <t>SEDE-ADM-2024/01953</t>
  </si>
  <si>
    <t xml:space="preserve">MAPFRE SEGUROS GERAIS S.A. </t>
  </si>
  <si>
    <t>61.074.175/0001-38</t>
  </si>
  <si>
    <t>0090-SS/2021/0001</t>
  </si>
  <si>
    <t>SEDE-ADM-2022/00158</t>
  </si>
  <si>
    <t>MARCA SUL MUDANÇAS E TRANSPORTES LTDA.</t>
  </si>
  <si>
    <t>03.126.110/0001-92</t>
  </si>
  <si>
    <t>0048-PS/2023/0001</t>
  </si>
  <si>
    <t>SEDE-ADM-2023/01567</t>
  </si>
  <si>
    <t>2024-01    45564,17|2024-02    52728,53|2024-03    173957,22|2024-05    55597,8|2024-06    16316,8|2024-07    135590,48|2024-08    1095,2|2024-09    30089,93|2024-11    6336,4|2024-12    34974,9|2025-01    14748,98|2025-02    30372,05|2025-03    19791,85|2025-04    37445,52|2025-07    71293,172025-05    2672,34|2025-06    3644,41|2025-07    3644,41</t>
  </si>
  <si>
    <t>MARCEL LEONARDO NOGUEIRA LTDA.</t>
  </si>
  <si>
    <t>23.160.141/0001-77</t>
  </si>
  <si>
    <t>0013-SL/2022/0001</t>
  </si>
  <si>
    <t>SEDE-ADM-2022/00800</t>
  </si>
  <si>
    <t>MASTER BRASIL SERVIÇOS E LIMPEZAS LTDA.</t>
  </si>
  <si>
    <t>23.750.577/0001-16</t>
  </si>
  <si>
    <t>0018-SL/2025/0048</t>
  </si>
  <si>
    <t>SEDE-ADM-2023/02212</t>
  </si>
  <si>
    <t>DNJU</t>
  </si>
  <si>
    <t xml:space="preserve">2025-05    2672,34|2025-06    3644,41|2025-07    3644,412025-07	   3.644,41 </t>
  </si>
  <si>
    <t>MCR SISTEMAS E CONSULTORIA LTDA.</t>
  </si>
  <si>
    <t>04.198.254/0001-17</t>
  </si>
  <si>
    <t>0012-TI/2025/0001</t>
  </si>
  <si>
    <t>SEDE-ADM-2025/00082</t>
  </si>
  <si>
    <t xml:space="preserve">2025-07	   3.644,41 2025-04	   4.300,00 </t>
  </si>
  <si>
    <t>MERIDIAN LTDA.</t>
  </si>
  <si>
    <t>48.011.287/0001-81</t>
  </si>
  <si>
    <t>0014-SF/2024/0001</t>
  </si>
  <si>
    <t>SEDE-ADM-2024/00524</t>
  </si>
  <si>
    <t>METTA DISTRIBUIDORA E COMÉRCIO LTDA.</t>
  </si>
  <si>
    <t>27.339.371/0001-59</t>
  </si>
  <si>
    <t>0016-FM/2025/0001</t>
  </si>
  <si>
    <t>SEDE-ADM-2025/00005</t>
  </si>
  <si>
    <t>2025-04	   4.300,00 2025-06    6969|2025-07    11446</t>
  </si>
  <si>
    <t>0017-FM/2025/0001</t>
  </si>
  <si>
    <t>SEDE-ADM-2025/00396</t>
  </si>
  <si>
    <t xml:space="preserve">METTA DISTRIBUIDORA E COMÉRCIO LTDA. </t>
  </si>
  <si>
    <t>0011-FM/2025/0001</t>
  </si>
  <si>
    <t>SEDE-ADM-2025/00004</t>
  </si>
  <si>
    <t>MILAX COMÉRCIO DE MÓVEIS LTDA.</t>
  </si>
  <si>
    <t>02.837.984/0001-95</t>
  </si>
  <si>
    <t>0042-FM/2024/0001</t>
  </si>
  <si>
    <t>SEDE-ADM-2024/01962</t>
  </si>
  <si>
    <t>2025-06    6969|2025-07    114462025-06    47500|2025-07    74879</t>
  </si>
  <si>
    <t>MILANFLEX INDÚSTRIA E COMÉRCIO DE MÓVEIS E EQUIPAMENTOS</t>
  </si>
  <si>
    <t>86.729.324/0002-61</t>
  </si>
  <si>
    <t>0035-FM/2022/0001</t>
  </si>
  <si>
    <t>SEDE-ADM-2022/01071</t>
  </si>
  <si>
    <t>0043-FM/2024/0001</t>
  </si>
  <si>
    <t>SEDE-ADM-2024/01963</t>
  </si>
  <si>
    <t>MIRANTE TECNOLOGIA S/A</t>
  </si>
  <si>
    <t>02.306.220/0001-73</t>
  </si>
  <si>
    <t>0063-PS/2021/0001</t>
  </si>
  <si>
    <t>SEDE-ADM-2022/00090</t>
  </si>
  <si>
    <t>2024-01    12163,64|2024-02    12163,64|2024-03    12163,64|2024-04    12163,64|2024-05    12163,64|2024-06    12163,64|2024-07    12163,64|2024-08    12163,64|2024-09    12163,64|2024-10    12163,64|2024-11    12163,64|2024-12    12163,64|2025-01    12163,64|2025-02    12163,64|2025-03    14837,01|2025-04    86025,58|2025-05    14837,01|2025-06    14837,01|2025-07    14837,012025-05    8481,9|2025-06    10739,34|2025-07    8858,14</t>
  </si>
  <si>
    <t>MULTI REFORMAS CONSTRUÇÕES COMÉRCIO E SERVIÇOS LTDA.</t>
  </si>
  <si>
    <t>39.768.697/0001-80</t>
  </si>
  <si>
    <t>0060-PS/2025/0001</t>
  </si>
  <si>
    <t>SD-ADM-2025/01270</t>
  </si>
  <si>
    <t>MUTUAL SERVICOS DE LIMPEZA E CONSTRUÇÕES LTDA.</t>
  </si>
  <si>
    <t>10.659.927/0001-91</t>
  </si>
  <si>
    <t>0024-SL/2022/0031</t>
  </si>
  <si>
    <t>SEDE-ADM-2022/01474</t>
  </si>
  <si>
    <t>DNTE</t>
  </si>
  <si>
    <t xml:space="preserve">2025-05    8481,9|2025-06    10739,34|2025-07    8858,142025-07	   105.842,87 </t>
  </si>
  <si>
    <t>NET BENEFÍCIOS LTDA.</t>
  </si>
  <si>
    <t>25.136.184/0001-42</t>
  </si>
  <si>
    <t>0039-PS/2025/0001</t>
  </si>
  <si>
    <t>SEDE-ADM-2025/00211</t>
  </si>
  <si>
    <t>2025-07	   105.842,87 2024-12    50100|2025-02    25050|2025-03    25050|2025-04    25050|2025-05    25050|2025-06    25050|2025-07    25050</t>
  </si>
  <si>
    <t>NIBBLE TECNOLOGIA DA INFORMAÇÃO LTDA.</t>
  </si>
  <si>
    <t>38.877.148/0001-81</t>
  </si>
  <si>
    <t>0036-ST/2024/0001</t>
  </si>
  <si>
    <t>SEDE-ADM-2024/01396</t>
  </si>
  <si>
    <t>2024-12    50100|2025-02    25050|2025-03    25050|2025-04    25050|2025-05    25050|2025-06    25050|2025-07    250502024-03    9457,55|2024-04    12896,66|2024-05    12896,66|2024-06    12896,66|2024-07    12896,66|2024-08    12896,66|2024-09    12896,66|2024-10    25793,32|2024-11    12896,66|2024-12    12896,66|2025-01    12896,66|2025-02    12896,66|2025-03    12896,66|2025-04    12896,66|2025-06    25793,32|2025-07    12896,66</t>
  </si>
  <si>
    <t>0014-ST/2022/0001</t>
  </si>
  <si>
    <t>SEDE-ADM-2022/00837</t>
  </si>
  <si>
    <t>23581|2022-10 ; 23581|2022-11 ; 23581|2022-12 ; 23581|2023-01 ; 23581|2023-02 ; 23581|2023-03 ; 23581|2023-04 ; 23581|2023-05 ; 23581|2023-06 ; 23581|2023-07 ; 23581|2023-08 ; 23581|2023-10</t>
  </si>
  <si>
    <t>O. A. M. COMERCIAL E SERVIÇOS LTDA.</t>
  </si>
  <si>
    <t>02.819.827/0001-57</t>
  </si>
  <si>
    <t>0007-PS/2024/0001</t>
  </si>
  <si>
    <t>SEDE-ADM-2023/01634</t>
  </si>
  <si>
    <t>2024-03    9457,55|2024-04    12896,66|2024-05    12896,66|2024-06    12896,66|2024-07    12896,66|2024-08    12896,66|2024-09    12896,66|2024-10    25793,32|2024-11    12896,66|2024-12    12896,66|2025-01    12896,66|2025-02    12896,66|2025-03    12896,66|2025-04    12896,66|2025-06    25793,32|2025-07    12896,662025-07    12553,17|2025-08    17933,1</t>
  </si>
  <si>
    <t xml:space="preserve">OBJETIVA PROJETOS E SERVIÇOS LTDA. </t>
  </si>
  <si>
    <t>19.231.266/0001-73</t>
  </si>
  <si>
    <t>0019-ST/2025/0001</t>
  </si>
  <si>
    <t>SEDE-ADM-2024/01529</t>
  </si>
  <si>
    <t>OFFICE SEGURANÇA 
LTDA. (FILIAL JOÃO PESSOA/PB)</t>
  </si>
  <si>
    <t>24.610.153/0002-08</t>
  </si>
  <si>
    <t>0029-SV/2025/0013</t>
  </si>
  <si>
    <t>SEDE-ADM-2023/02179</t>
  </si>
  <si>
    <t xml:space="preserve">OI S/A </t>
  </si>
  <si>
    <t>76.535.764/0001-43</t>
  </si>
  <si>
    <t>0013-PS/2021/0001</t>
  </si>
  <si>
    <t>SEDE-ADM-2022/00399</t>
  </si>
  <si>
    <t>DNRJ/ DNBH/ DNUL/DNUR/ DNMK/ DNPR/ DNGL/DNME/ DNCP/DNVT/ DNCP</t>
  </si>
  <si>
    <t>OI SOLUÇÕES S/A</t>
  </si>
  <si>
    <t>09.719.875/0001-12</t>
  </si>
  <si>
    <t>0012-PS/2023/0001</t>
  </si>
  <si>
    <t>2024-07    131431,84|2024-10    49286,64|2024-11    24643,322024-12    49286,64|2025-01    25464,8|2025-02    25464,8|2025-03    25464,8|2025-04    25464,8|2025-05    25464,8|2025-06    25464,8|2025-07    25464,8</t>
  </si>
  <si>
    <t>OPERACIONAL PORTARIAS E SERVIÇOS LTDA.</t>
  </si>
  <si>
    <t>11.782.004/0001-95</t>
  </si>
  <si>
    <t>0039-SV/2023/0029</t>
  </si>
  <si>
    <t>SEDE-ADM-2023/01209</t>
  </si>
  <si>
    <t>2024-03|52252,9
2024-04|35610,75
2024-05|35646,45
2024-06|17832,15
2024-07|17832,15
2024-08|17832,15
2024-09|17832,15
2024-10|17832,15
2024-12|35664,3
2025-01|17832,15
2025-02|17850
2025-03|17850
2025-04|17850
2025-05|17850
2025-06|17850
2025-07|17850
2025-08|17850
2025-09|17850</t>
  </si>
  <si>
    <t>PERFIX ASSESSORIA &amp; CONSULTORIA</t>
  </si>
  <si>
    <t>10.483.942/0001-21</t>
  </si>
  <si>
    <t>0046-PS/2023/0001</t>
  </si>
  <si>
    <t>SEDE-ADM-2023/01738</t>
  </si>
  <si>
    <t>2023-12    5268,63|2024-01    5268,63|2024-03    5268,63|2024-04    5268,63|2024-05    5268,63|2024-06    4741,77|2024-07    4741,772024-10    7638,9|2024-11    9166,67|2024-12    9166,67|2025-01    9166,67|2025-02    9166,67|2025-03    9166,67|2025-04    9166,67|2025-05    9166,67|2025-06    18333,34</t>
  </si>
  <si>
    <t>POLO ADMINISTRAÇÃO LTDA.</t>
  </si>
  <si>
    <t>08.720.790/0001-91</t>
  </si>
  <si>
    <t>SEDE-ADM-2023/01662</t>
  </si>
  <si>
    <t>DNJV</t>
  </si>
  <si>
    <t>2024-04    3680,4|2024-05    7360,85|2024-06    7360,85|2024-07    7360,85|2024-08    7360,85|2024-09    7360,85|2024-10    7360,85|2024-11    7360,85|2024-12    14721,7|2025-02    7360,85|2025-03    7360,85|2025-04    7360,85|2025-05    7360,85|2025-06    7360,85|2025-07    7360,85|2025-08    7360,852023-11    9090,47|2023-12    9090,47|2024-01    9090,47|2024-02    9090,47|2024-03    9090,47|2024-04    7726,9|2024-05    8622,42|2024-06    8181,42|2024-07    8181,42|2024-08    8181,42|2024-09    8181,42|2024-10    8181,42</t>
  </si>
  <si>
    <t>0008-SL/2024/0006</t>
  </si>
  <si>
    <t>SEDE-ADM-2023/01712</t>
  </si>
  <si>
    <t>0035-SL/2023/0045</t>
  </si>
  <si>
    <t>SEDE-ADM-2023/01306</t>
  </si>
  <si>
    <t>PRATA SERVIÇOS ADMNISTRATIVOS LTDA.</t>
  </si>
  <si>
    <t>01.687.204/0001-05</t>
  </si>
  <si>
    <t>0032-SL/2024/0008</t>
  </si>
  <si>
    <t>SEDE-ADM-2024/01095</t>
  </si>
  <si>
    <t>DNMA</t>
  </si>
  <si>
    <t>2024-12    3004,7|2025-01    4507,05|2025-02    4507,05|2025-03    4870,48|2025-07    363,432025-04    4870,48|2025-05    4870,48|2025-06    4870,48|2025-07    5233,91|2025-08    4870,48</t>
  </si>
  <si>
    <t>POSITIVO INFORMATICA S/A</t>
  </si>
  <si>
    <t>81.243.735/0019-77</t>
  </si>
  <si>
    <t xml:space="preserve">0031-FM/2024/0001 </t>
  </si>
  <si>
    <t>SEDE-ADM-2024/01313</t>
  </si>
  <si>
    <t>2025-02	   77.077,502024-12    3004,7|2025-01    4507,05|2025-02    4507,05|2025-03    4870,48|2025-07    363,43</t>
  </si>
  <si>
    <t>0033-SL/2024/0009</t>
  </si>
  <si>
    <t>SEDE-ADM-2024/00537</t>
  </si>
  <si>
    <t>DNUF</t>
  </si>
  <si>
    <t>PRIME CONSULTORIA E ASSESSORIA EMPRESARIAL LTDA.</t>
  </si>
  <si>
    <t>05.340.639/0001-30</t>
  </si>
  <si>
    <t>0003-PS/2024/0001</t>
  </si>
  <si>
    <t>SEDE-ADM-2023/01942</t>
  </si>
  <si>
    <t>2024-03    5039,83|2024-04    7572,43|2024-05    11418,16|2024-06    10804,4|2024-07    7750,33|2024-08    12851,6|2024-09    11831,89|2024-10    10395,35|2024-11    9078,59|2024-12    14016,39|2025-01    13118,11|2025-02    8085,35|2025-03    9014,66|2025-04    10019,78|2025-05    8404,8|2025-06    10844,06|2025-07    13146,33|2025-08    9956,812023-05    21725,42|2023-06    21725,42|2023-07    21725,42|2023-08    21725,42|2023-09    21725,42|2023-10    21725,42|2023-11    21725,42|2023-12    21725,42|2024-01    21725,42|2024-02    21725,42|2024-03    21725,42|2024-04    21725,42|2024-06    43450,84|2024-07    21725,42|2024-08    21725,42|2024-09    21725,42|2024-10    21725,42|2024-11    21725,42|2024-12    21725,42|2025-01    21725,42|2025-02    21725,42|2025-03    21725,42|2025-04    21725,42|2025-05    21725,42|2025-06    21725,42</t>
  </si>
  <si>
    <t>PROTAQUE SEGURANÇA E VIGILÂNCIA EIRELI</t>
  </si>
  <si>
    <t>05.883.831/0001-72</t>
  </si>
  <si>
    <t>0017-SV-2023/0002</t>
  </si>
  <si>
    <t>SEDE-ADM-2023/00206</t>
  </si>
  <si>
    <t>2023-05    21725,42|2023-06    21725,42|2023-07    21725,42|2023-08    21725,42|2023-09    21725,42|2023-10    21725,42|2023-11    21725,42|2023-12    21725,42|2024-01    21725,42|2024-02    21725,42|2024-03    21725,42|2024-04    21725,42|2024-06    43450,84|2024-07    21725,42|2024-08    21725,42|2024-09    21725,42|2024-10    21725,42|2024-11    21725,42|2024-12    21725,42|2025-01    21725,42|2025-02    21725,42|2025-03    21725,42|2025-04    21725,42|2025-05    21725,42|2025-06    21725,422023-12    4653,47|2024-01    8133,33|2024-02    8133,33|2024-03    8133,33|2024-04    8133,33|2024-05    8133,33|2024-06    8133,33|2024-07    16266,66|2024-08    8133,33|2024-09    8133,33|2024-10    8133,33|2024-11    8133,33</t>
  </si>
  <si>
    <t>QUALICORP ADMINISTRADORA DE BENEFÍCIOS S.A.</t>
  </si>
  <si>
    <t>07.658.098/0001-18</t>
  </si>
  <si>
    <t>0011_DSAD_2022</t>
  </si>
  <si>
    <t>SEDE-ADM-2023/00169</t>
  </si>
  <si>
    <t>QUATRO - ADMINISTRAÇÃO E SERVIÇOS LTDA.</t>
  </si>
  <si>
    <t>23.856.751/0001-00</t>
  </si>
  <si>
    <t>0044-SL/2023/0035</t>
  </si>
  <si>
    <t>SEDE-ADM-2023/01230</t>
  </si>
  <si>
    <t>2023-12    4653,47|2024-01    8133,33|2024-02    8133,33|2024-03    8133,33|2024-04    8133,33|2024-05    8133,33|2024-06    8133,33|2024-07    16266,66|2024-08    8133,33|2024-09    8133,33|2024-10    8133,33|2024-11    8133,332024-12    8133,33|2025-01    8576,13|2025-02    8178,04|2025-03    8178,04|2025-04    8337,03|2025-05    8178,04|2025-06    8178,04|2025-07    8178,04</t>
  </si>
  <si>
    <t>REDE NACIONAL DE APRENDIZAGEM, PROMOÇÃO SOCIAL E INTEGRAÇÃO</t>
  </si>
  <si>
    <t>37.381.902/0001-25</t>
  </si>
  <si>
    <t>0038-PS/2025/0001</t>
  </si>
  <si>
    <t>SD-ADM-2025/00924</t>
  </si>
  <si>
    <t>SEDE-ADM-2025/00857</t>
  </si>
  <si>
    <t>0031-PS/2025/0001</t>
  </si>
  <si>
    <t>SD-ADM-2025/00862</t>
  </si>
  <si>
    <t>0032-PS/2025/0001</t>
  </si>
  <si>
    <t>SD-ADM-2025/00871</t>
  </si>
  <si>
    <t>0033-PS/2025/0001</t>
  </si>
  <si>
    <t>SD-ADM-2025/00875</t>
  </si>
  <si>
    <t>DNPK</t>
  </si>
  <si>
    <t>0034-PS/2025/0001</t>
  </si>
  <si>
    <t>SD-ADM-2025/00892</t>
  </si>
  <si>
    <t>SD-ADM-2025/00874</t>
  </si>
  <si>
    <t>SD-ADM-2025/00920</t>
  </si>
  <si>
    <t>0044-PS/2025/0001</t>
  </si>
  <si>
    <t>SD-ADM-2025/01099</t>
  </si>
  <si>
    <t>0045-PS/2025/0001</t>
  </si>
  <si>
    <t>SD-ADM-2025/01101</t>
  </si>
  <si>
    <t>0041-PS/2025/0001</t>
  </si>
  <si>
    <t>SD-ADM-2025/01081</t>
  </si>
  <si>
    <t>0050-PS/2025/0001</t>
  </si>
  <si>
    <t>SD-ADM-2025/01245</t>
  </si>
  <si>
    <t>0042-PS/2025/0001</t>
  </si>
  <si>
    <t>SD-ADM-2025/01095</t>
  </si>
  <si>
    <t>0043-PS/2025/0001</t>
  </si>
  <si>
    <t>SD-ADM-2025/01094</t>
  </si>
  <si>
    <t>DNMK</t>
  </si>
  <si>
    <t>0046-PS/2025/0001</t>
  </si>
  <si>
    <t>SD-ADM-2025/01107</t>
  </si>
  <si>
    <t>DNRP</t>
  </si>
  <si>
    <t>0047-PS/2025/0001</t>
  </si>
  <si>
    <t>SD-ADM-2025/01109</t>
  </si>
  <si>
    <t>ROTA LIVRE TURISMO LTDA.</t>
  </si>
  <si>
    <t>39.151.848/0001-57</t>
  </si>
  <si>
    <t>0037-TG/2023/0021</t>
  </si>
  <si>
    <t>SEDE-ADM-2023/01200</t>
  </si>
  <si>
    <t>ROAL INDÚSTRIA METALÚRGICA LTDA.</t>
  </si>
  <si>
    <t>94.622.230/0001-36</t>
  </si>
  <si>
    <t>0034-FM/2022/0001</t>
  </si>
  <si>
    <t>SEDE-ADM-2022/01647</t>
  </si>
  <si>
    <t>RUSSELL BEDFORD GM AUDITORES
INDEPENDENTES S/S</t>
  </si>
  <si>
    <t>13.098.174/0001-80</t>
  </si>
  <si>
    <t>0005-ST/2023/0001</t>
  </si>
  <si>
    <t>SEDE-ADM-2023/00161</t>
  </si>
  <si>
    <t>S F DA S ALMEIDA LTDA.</t>
  </si>
  <si>
    <t>31.795.132/0001-80</t>
  </si>
  <si>
    <t>0065-PS/2025/0015</t>
  </si>
  <si>
    <t>SEDE-ADM-2025/00055</t>
  </si>
  <si>
    <t>SAIPHER ATC LTDA.</t>
  </si>
  <si>
    <t>00.628.447/0001-00</t>
  </si>
  <si>
    <t>0002-PS/2023/0001</t>
  </si>
  <si>
    <t>SEDE-ADM-2023/00047</t>
  </si>
  <si>
    <t>2023-03    57477,23|2023-04    57477,23|2023-05    57477,23|2023-06    57477,23|2023-07    71846,54|2023-08    71846,54|2023-09    71846,54|2023-11    172431,68|2023-12    86215,84|2024-01    114954,46|2024-02    114954,46|2024-03    129323,77|2024-04    129323,77|2024-05    129323,77|2024-06    129323,77|2024-07    129323,77|2024-08    143693,07|2024-09    143693,07|2024-10    143693,07|2024-11    143693,07|2024-12    143693,07|2025-01    143693,07|2025-03    287386,14|2025-05    287386,14|2025-06    143693,07|2025-07    99412,68|2025-08    143693,072025-02    8089|2025-06    13944</t>
  </si>
  <si>
    <t>SERRA MOBILE INDÚSTRIA E COMÉRCIO LTDA.</t>
  </si>
  <si>
    <t>07.875.146/0001-20</t>
  </si>
  <si>
    <t>0041-FM/2024/0001</t>
  </si>
  <si>
    <t>SEDE-ADM-2024/01957</t>
  </si>
  <si>
    <t>2025-02    8089|2025-06    13944 | 2023-07    14382,3|2023-08    14941,89|2023-09    14377,47|2023-10    15234,19|2023-11    15822,08|2023-12    15051,75|2024-01    14932,6</t>
  </si>
  <si>
    <t>SESSMA SOLUÇÕES E BENEFÍCIOS LTDA.</t>
  </si>
  <si>
    <t>18.113.470/0001-27</t>
  </si>
  <si>
    <t>0055-PS/2025/0001</t>
  </si>
  <si>
    <t>SD-ADM-2025/01404</t>
  </si>
  <si>
    <t>DNNF/ DNLO/ DNJV/ DNPK/ DNBG</t>
  </si>
  <si>
    <t>0059-PS/2025/0001</t>
  </si>
  <si>
    <t>SD-ADM-2025/01409</t>
  </si>
  <si>
    <t>DNGO/ DNAT/ DNBW/ DNPP</t>
  </si>
  <si>
    <t>SD-ADM-2025/01405</t>
  </si>
  <si>
    <t>DNTF/ DNMQ/ DNCZ/ DNMA/ DNPJ/DNHT/ DNSN/ DNCJ/ DNIH</t>
  </si>
  <si>
    <t>0057-PS/2025/0001</t>
  </si>
  <si>
    <t>SD-ADM-2025/01406</t>
  </si>
  <si>
    <t>DNAR/ DNIL/ DNUF/ DNPL/ DNKG/ DNJP/ DNMS/ DNPB/ DNTE/ DNIZ/ DNJU</t>
  </si>
  <si>
    <t>0058-PS/2025/0001</t>
  </si>
  <si>
    <t>SD-ADM-2025/01408</t>
  </si>
  <si>
    <t>DNRJ/ DNDN/ DNGR/ DNKP/ DNRP/ DNBH/ DNVT/ DNUL/ DNUR/ DNMK</t>
  </si>
  <si>
    <t>SHINE RIO - SHINE RIO SERVIÇOS EIRELI-ME</t>
  </si>
  <si>
    <t>18.623.185/0001-56</t>
  </si>
  <si>
    <t>0165-SL/2020/0195</t>
  </si>
  <si>
    <t>SEDE-ADM-2021/00082</t>
  </si>
  <si>
    <t xml:space="preserve">2023-07    14382,3|2023-08    14941,89|2023-09    14377,47|2023-10    15234,19|2023-11    15822,08|2023-12    15051,75|2024-01    14932,62024-02	   16.219,34 </t>
  </si>
  <si>
    <t>SIMPRESS COMÉRCIO, LOCAÇÃO E SERVIÇOS LTDA.</t>
  </si>
  <si>
    <t>07.432.517/0001-07</t>
  </si>
  <si>
    <t>0014-SF/2021/0001</t>
  </si>
  <si>
    <t>SEDE-ADM-2023/00081</t>
  </si>
  <si>
    <t>2025-04    12017,68|2025-05    18679,86|2025-06    12933,87|2025-07    12645,312023-11    2740|2023-12    2740|2024-01    2740|2024-02    2740|2024-03    2740|2024-04    2740|2024-05    2740|2024-06    2740|2024-07    2740|2024-08    2740|2024-09    2740|2024-10    2740|2024-11    2740|2024-12    2740|2025-01    2740|2025-02    2740|2025-03    2740|2025-04    2740|2025-05    2740|2025-06    2740|2025-07    2740</t>
  </si>
  <si>
    <t>SOLUÇÕES FACILITIES LTDA. (antiga INVICTA CONSERVAÇÃO E LIMPEZA LTDA.)</t>
  </si>
  <si>
    <t>21.816.728/0001-66</t>
  </si>
  <si>
    <t>0016-SL/2024/0038</t>
  </si>
  <si>
    <t>SEDE-ADM-2023/02295</t>
  </si>
  <si>
    <t xml:space="preserve">2024-07    1676,81|2024-08    4192,03|2024-09    4192,03|2024-10    4192,03|2024-11    4192,03|2024-12    4192,03|2025-01    4192,03|2025-02    4192,03|2025-03    4192,03|2025-04    4192,03|2025-05    4192,03|2025-06    4192,032024-12	   16.974,12 </t>
  </si>
  <si>
    <t>SOROCABA SERVICE SYSTEM TERCEITIZADOS LTDA.</t>
  </si>
  <si>
    <t>0034-SL/2023/0024</t>
  </si>
  <si>
    <t>SEDE-ADM-2023/01175</t>
  </si>
  <si>
    <t>DNGL</t>
  </si>
  <si>
    <t>SUPER NOVA SERVIÇOS GERAIS LTDA.</t>
  </si>
  <si>
    <t>26.560.932/0001-82</t>
  </si>
  <si>
    <t>0015-SL/2024/0024</t>
  </si>
  <si>
    <t>SEDE-ADM-2024/00610</t>
  </si>
  <si>
    <t>2025-04   5283,012023-09    2416,52|2023-10    8055,07|2023-11    8055,07|2023-12    8055,07|2024-01    8055,07|2024-02    8055,07|2024-03    8055,07|2024-04    8055,07|2024-05    8055,07|2024-06    8055,07 18649,51|2025-05    5283,01|2025-06    5283,01|2025-07</t>
  </si>
  <si>
    <t>0009-SL/2022/0023</t>
  </si>
  <si>
    <t>SEDE-ADM-2022/00796</t>
  </si>
  <si>
    <t>2025-04    18649,51|2025-05    5283,01|2025-06    5283,01|2025-07    5283,012023-09    2416,52|2023-10    8055,07|2023-11    8055,07|2023-12    8055,07|2024-01    8055,07|2024-02    8055,07|2024-03    8055,07|2024-04    8055,07|2024-05    8055,07|2024-06    8055,07</t>
  </si>
  <si>
    <t>0032-SL/2023/0022</t>
  </si>
  <si>
    <t>SEDE-ADM-2023/00913</t>
  </si>
  <si>
    <t>SUPREMA SEGURANÇA PATRIMONIAL</t>
  </si>
  <si>
    <t>71.755.201/0001-47</t>
  </si>
  <si>
    <t>0027-SV/2023/0037</t>
  </si>
  <si>
    <t>SEDE-ADM-2023/01367</t>
  </si>
  <si>
    <t>2023-08    1988,89|2023-09    4475|2023-10    4460,08|2023-11    4972,22|2023-12    4972,22|2024-01    4972,22|2024-02    4723,61|2024-03    4972,22|2024-04    4972,22|2024-05    4972,22|2024-06    9944,44|2024-07    4723,61|2024-08    4723,61|2024-09    4972,22|2024-10    4972,22|2024-11    4972,22|2024-12    4972,22|2025-01    4972,22|2025-02    4972,22|2025-03    4972,22|2025-04    4723,61|2025-05    4574,45|2025-06    4972,22|2025-07    4972,222025-02    68000|2025-04    68000|2025-06    68000|2025-07    68000</t>
  </si>
  <si>
    <t>SV INCORPORADORA CONSTRUTORA E SERVICOS LTDA.</t>
  </si>
  <si>
    <t>25.341.150/0001-90</t>
  </si>
  <si>
    <t>0010-SV/2024/0041</t>
  </si>
  <si>
    <t>SEDE-ADM-2023/02199</t>
  </si>
  <si>
    <t xml:space="preserve"> DNPK (GUAÍBA) </t>
  </si>
  <si>
    <t>2024-04    9876,39|2024-05    15594,36|2024-06    15594,36|2024-07    15594,36|2024-08    15594,36|2024-09    15594,36|2024-10    15594,36|2024-11    15594,36|2024-12    15594,36|2025-01    15594,36|2025-02    15594,36|2025-03    15594,36|2025-04    15594,36|2025-05    15594,36|2025-06    15594,36|2025-07    15594,36|2025-08    15594,362024-04    10345,8|2024-05    15518,87|2024-06    15518,87|2024-07    15518,87|2024-08    15518,87|2024-09    15518,87|2024-10    15518,87|2024-11    15518,87|2024-12    15518,87|2025-01    15518,87|2025-02    15518,87|2025-03    15518,87|2025-04    15518,87|2025-05    15518,87|2025-06    15518,87|2025-07    15518,87|2025-08    15518,87</t>
  </si>
  <si>
    <t>0011-SV/2024/0041</t>
  </si>
  <si>
    <t>SEDE-ADM-2023/01893</t>
  </si>
  <si>
    <t xml:space="preserve"> DNPK (TAQUARA/RS) </t>
  </si>
  <si>
    <t>0012-SV/2024/0041</t>
  </si>
  <si>
    <t>SEDE-ADM-2024/00245</t>
  </si>
  <si>
    <t xml:space="preserve"> DNPK (TAQUARI/RS) </t>
  </si>
  <si>
    <t>TECNO2000 INDÚSTRIA E COMÉRCIO LTDA.</t>
  </si>
  <si>
    <t>21.306.287/0001-52</t>
  </si>
  <si>
    <t>0037-FM/2024/0001</t>
  </si>
  <si>
    <t>SEDE-ADM-2024/01848</t>
  </si>
  <si>
    <t>SEDE (SUL)</t>
  </si>
  <si>
    <t>2024-12	   9.030,00 2023-06    11542,14|2023-07    24733,16|2023-08    24733,16|2023-09    24733,16|2023-10    24733,16|2023-11    24733,16|2023-12    24733,16|2024-01    24733,16|2024-02    24733,16|2024-03    24733,16|2024-04    24733,16|2024-05    24733,16|2024-08    19786,53|2024-09    19786,53</t>
  </si>
  <si>
    <t>0002-FM/2025/0001</t>
  </si>
  <si>
    <t>DNAT/ DNGO/ DNPP/ DNBW</t>
  </si>
  <si>
    <t>0003-FM/2025/0001</t>
  </si>
  <si>
    <t>SEDE-ADM-2024/01914</t>
  </si>
  <si>
    <t>DNPB/ DNTE/ DNIZ/ DNJU/ DNAR/ DNKG/ DNIL/ DNJP/ DNMS/ DNPL/ DNUF</t>
  </si>
  <si>
    <t>0038-FM/2024/0001</t>
  </si>
  <si>
    <t>SEDE-ADM-2024/01849</t>
  </si>
  <si>
    <t>SEDE (NORDESTE)</t>
  </si>
  <si>
    <t>2024-12   9030,00</t>
  </si>
  <si>
    <t>0001-FM/2025/0001</t>
  </si>
  <si>
    <t>SEDE-ADM-2024/01913</t>
  </si>
  <si>
    <t>DNBG/ DNJV/ DNLO/ DNNF/ DNPK</t>
  </si>
  <si>
    <t>TECNUS SEGURANÇA E VIGILÂNCIA ARMADA LTDA.</t>
  </si>
  <si>
    <t>19.459.636/0001-24</t>
  </si>
  <si>
    <t>0018–SV/2023/0036</t>
  </si>
  <si>
    <t>SEDE-ADM-2023/00322</t>
  </si>
  <si>
    <t>2023-06    11542,14|2023-07    24733,16|2023-08    24733,16|2023-09    24733,16|2023-10    24733,16|2023-11    24733,16|2023-12    24733,16|2024-01    24733,16|2024-02    24733,16|2024-03    24733,16|2024-04    24733,16|2024-05    24733,16|2024-08    19786,53|2024-09    19786,532023-10    25777,08|2023-11    11361,88|2024-01    40087,39|2024-02    22329,56|2024-03    15509,78|2024-04    17418,86|2024-05    26272,82|2024-07    17686,78|2024-08    30618,71|2024-12    39719,03|2025-01    39368,1|2025-02    27364,25|2025-05    49005,29|2025-07    33306,45</t>
  </si>
  <si>
    <t>THS TECNOLOGIA, INFORMAÇÃO E COMUNICAÇÃO LTDA.</t>
  </si>
  <si>
    <t>10.757.593/0001-99</t>
  </si>
  <si>
    <t>SEDE-ADM-2023/00303</t>
  </si>
  <si>
    <t>2023-10    25777,08|2023-11    11361,88|2024-01    40087,39|2024-02    22329,56|2024-03    15509,78|2024-04    17418,86|2024-05    26272,82|2024-07    17686,78|2024-08    30618,71|2024-12    39719,03|2025-01    39368,1|2025-02    27364,25|2025-05    49005,29|2025-07    33306,4545740    18370988,18|45740    18370988,18|45740    18370988,18|45223    302994,04</t>
  </si>
  <si>
    <t>TICKET SERVIÇOS S/A</t>
  </si>
  <si>
    <t>47.866.934/0001-74</t>
  </si>
  <si>
    <t>0026-PS/2020/0001</t>
  </si>
  <si>
    <t>SEDE-ADM-2021/00013</t>
  </si>
  <si>
    <t>TICKET SOLUÇÕES HDFGT S/A</t>
  </si>
  <si>
    <t>03.506.307/0001-57</t>
  </si>
  <si>
    <t>0126-SF/2018/0001</t>
  </si>
  <si>
    <t>SEDE-ADM-2022/00120</t>
  </si>
  <si>
    <t>0020-PS/2022/0001</t>
  </si>
  <si>
    <t>SEDE-ADM-2022/01133</t>
  </si>
  <si>
    <t>45740    18370988,18|45740    18370988,18|45740    18370988,18|45223    302994,0445223    302994,04|45223    302994,04|45223    302994,04|45223    302994,04|45223    302994,04|45223    302994,04|45223    302994,04|45223    302994,04|45223    302994,04|45223    302994,04|45223    302994,04|45223    302994,04|45223    302994,04|45223    302994,04|45223    302994,04</t>
  </si>
  <si>
    <t>TRANSFORT-GESTAO EM SERVICOS TERCEIRIZADOS E LIMPEZA LTDA.</t>
  </si>
  <si>
    <t>17.482.916/0001-28</t>
  </si>
  <si>
    <t>0041-SL/2023/0025</t>
  </si>
  <si>
    <t>SEDE-ADM-2023/01219</t>
  </si>
  <si>
    <t>45223    302994,04|45223    302994,04|45223    302994,04|45223    302994,04|45223    302994,04|45223    302994,04|45223    302994,04|45223    302994,04|45223    302994,04|45223    302994,04|45223    302994,04|45223    302994,04|45223    302994,04|45223    302994,04|45223    302994,0445649    160736,5|45649    160736,5|45649    160736,5|45649    160736,5|45649    160736,5</t>
  </si>
  <si>
    <t>VAISALA OYJ</t>
  </si>
  <si>
    <t>0062-FM/2025/0001</t>
  </si>
  <si>
    <t>SD-ADM-2025/01011</t>
  </si>
  <si>
    <t>VERTICAL EMPRESA DE VIGILÂNCIA
EIRELI</t>
  </si>
  <si>
    <t>03.602.646/0002-18</t>
  </si>
  <si>
    <t>0007-SV/2023/0045</t>
  </si>
  <si>
    <t>SEDE-ADM-2023/00023</t>
  </si>
  <si>
    <t>45020    682959,28|45020    682959,28|45020    682959,28|45020    682959,28|45020    682959,28|45020    682959,28|45020    682959,28|45020    682959,28|45020    682959,28|45020    682959,28|45020    682959,28|45020    682959,28|45020    682959,28|45020    682959,28|45020    682959,28|45020    682959,28|45020    682959,28|45020    682959,28|45020    682959,28|45020    682959,2845622    253387,41|45622    253387,41</t>
  </si>
  <si>
    <t>VESALIUS ALEXANDRE CARDOSO DE AQUINO LTDA.</t>
  </si>
  <si>
    <t>52.177.062/0001-77</t>
  </si>
  <si>
    <t>0029-PS/2024/0047</t>
  </si>
  <si>
    <t>CONTRATO DE AQUISIÇÃO E PRESTAÇÃO DE SERVIÇO</t>
  </si>
  <si>
    <t>SEDE-ADM-2023/01908</t>
  </si>
  <si>
    <t xml:space="preserve">2025-03	 128.997,50 2025-04	 154.422,00 </t>
  </si>
  <si>
    <t>0013-PS/2025/0042</t>
  </si>
  <si>
    <t>SEDE-ADM-2024/01678</t>
  </si>
  <si>
    <t>0022-PS/2025/0004</t>
  </si>
  <si>
    <t>SEDE-ADM-2025/00158</t>
  </si>
  <si>
    <t>VILLE CONSTRUÇÕES E REFORMAS LTDA.</t>
  </si>
  <si>
    <t>31.548.384/0001-05</t>
  </si>
  <si>
    <t>0006-PS/2023/0030</t>
  </si>
  <si>
    <t>SEDE-ADM-2023/00057</t>
  </si>
  <si>
    <t>WHITE MARTINS GASES INDUSTRIAIS LTDA.</t>
  </si>
  <si>
    <t>35.820.448/0019-65</t>
  </si>
  <si>
    <t>0010-FM/2023/0036</t>
  </si>
  <si>
    <t>SEDE-ADM-2023/00090</t>
  </si>
  <si>
    <t>0011-FM/2023/0025</t>
  </si>
  <si>
    <t>SEDE-ADM-2024/00319</t>
  </si>
  <si>
    <t>0025-FM/2023/0042</t>
  </si>
  <si>
    <t>SEDE-ADM-2023/01183</t>
  </si>
  <si>
    <t>0010-FM/2025/0036</t>
  </si>
  <si>
    <t>SEDE-ADM-2025/00045</t>
  </si>
  <si>
    <t>35.820.448/0054-48</t>
  </si>
  <si>
    <t>0014-FM/2025/0025</t>
  </si>
  <si>
    <t>SEDE-ADM-2025/00136</t>
  </si>
  <si>
    <t>45702    1216050|45702    1216050|45702    1216050|45702    121605045709    1216050|45709    1216050|45709    1216050|45709    1216050|45709    1216050</t>
  </si>
  <si>
    <t>ZIVASEC TECNOLOGIA E SOLUCOES LTDA. (ANTIGA ZIVA)</t>
  </si>
  <si>
    <t>05.816.526/0001-68</t>
  </si>
  <si>
    <t>0004-PS/2024/0001</t>
  </si>
  <si>
    <t>SEDE-ADM-2023/01867</t>
  </si>
  <si>
    <t>45328    18408118,8|45328    18408118,8|45328    18408118,8|45328    18408118,8|45328    18408118,8|45328    18408118,8|45328    18408118,8|45328    18408118,8|45328    18408118,8|45328    18408118,8|45328    18408118,8|45328    18408118,8|45328    18408118,8</t>
  </si>
  <si>
    <t>FACILE – ADMINISTRAÇÃO E SERVIÇOS LTDA.</t>
  </si>
  <si>
    <t>28.323.263/0001-50</t>
  </si>
  <si>
    <t>0071-SL/2025/0042</t>
  </si>
  <si>
    <t>SD-ADM-2025/01426</t>
  </si>
  <si>
    <t>LÓGICA ASSESSORIA E CONSULTORIA ATUARIAL LTDA.</t>
  </si>
  <si>
    <t>05.965.853/0001-81</t>
  </si>
  <si>
    <t>0005-PS/2026/0001</t>
  </si>
  <si>
    <t>SD-ADM-2025/01386</t>
  </si>
  <si>
    <t>IACIT SOLUÇÕES TECNOLÓGICAS S.A.</t>
  </si>
  <si>
    <t>0070-FM/2025/0001</t>
  </si>
  <si>
    <t>SD-ADM-2025/01692</t>
  </si>
  <si>
    <t>0008-SL/2026/0032</t>
  </si>
  <si>
    <t>SD-ADM-2025/01676</t>
  </si>
  <si>
    <t>CSE ADMINISTRAÇÃO E SERVIÇOS LTDA.</t>
  </si>
  <si>
    <t>55.042.232/0001-02</t>
  </si>
  <si>
    <t>0001-SL/2026/0024</t>
  </si>
  <si>
    <t>SD-ADM-2025/01385</t>
  </si>
  <si>
    <t>0068-SS/2025/0001</t>
  </si>
  <si>
    <t>SD-ADM-2025/01437</t>
  </si>
  <si>
    <t>FUNDAÇÃO GETULIO VARGAS – FGV</t>
  </si>
  <si>
    <t>33.641.663/0001-44</t>
  </si>
  <si>
    <t>0002-PS/2026/0001</t>
  </si>
  <si>
    <t>SD-ADM-2025/01844</t>
  </si>
  <si>
    <t>7C SEGURANÇA E VIGILÂNCIA LTDA.</t>
  </si>
  <si>
    <t>0003-SV/2026/0036</t>
  </si>
  <si>
    <t>6001-PS/2025/0001</t>
  </si>
  <si>
    <t>SD-ADM-2025/01203</t>
  </si>
  <si>
    <t>PLUXEE BENEFÍCIOS BRASIL S.A.</t>
  </si>
  <si>
    <t>69.034.668/0001-56</t>
  </si>
  <si>
    <t>6002-PS/2025/0001</t>
  </si>
  <si>
    <t>SD-ADM-2025/01212</t>
  </si>
  <si>
    <t>MEGA VALE ADMINISTRADORA DE CARTÕES E SERVIÇOS LTDA.</t>
  </si>
  <si>
    <t>21.922.507/0001-72</t>
  </si>
  <si>
    <t>6003-PS/2025/0001</t>
  </si>
  <si>
    <t>SD-ADM-2025/01213</t>
  </si>
  <si>
    <t>ALELO 
INSTITUIÇÃO DE PAGAMENTO S.A.</t>
  </si>
  <si>
    <t>04.740.876/0001-25</t>
  </si>
  <si>
    <t>6004-PS/2025/0001</t>
  </si>
  <si>
    <t>SD-ADM-2025/01214</t>
  </si>
  <si>
    <t>BIQ BENEFÍCIOS LTDA.</t>
  </si>
  <si>
    <t>07.878.237/0001-19</t>
  </si>
  <si>
    <t>6005-PS/2025/0001</t>
  </si>
  <si>
    <t>SD-ADM-2025/01215</t>
  </si>
  <si>
    <t>TRIVALE INSTITUIÇÃO DE PAGAMENTO LTDA.</t>
  </si>
  <si>
    <t>00.604.122/0001-97</t>
  </si>
  <si>
    <t>6006-PS/2025/0001</t>
  </si>
  <si>
    <t>SD-ADM-2025/01216</t>
  </si>
  <si>
    <t>VEROCHEQUE REFEIÇÕES LTDA.</t>
  </si>
  <si>
    <t>06.344.497/0001-41</t>
  </si>
  <si>
    <t>6007-PS/2025/0001</t>
  </si>
  <si>
    <t>SD-ADM-2025/01217</t>
  </si>
  <si>
    <t>UP BRASIL ADMINISTRAÇÃO E SERVIÇOS LTDA.</t>
  </si>
  <si>
    <t>02.959.392/0001-46</t>
  </si>
  <si>
    <t>6008-PS/2025/0001</t>
  </si>
  <si>
    <t>SD-ADM-2025/01218</t>
  </si>
  <si>
    <t>VR BENEFÍCIOS E SERVIÇOS DE PROCESSAMENTO S.A.</t>
  </si>
  <si>
    <t>02.535.864/0001-33</t>
  </si>
  <si>
    <t>6009-PS/2025/0001</t>
  </si>
  <si>
    <t>SD-ADM-2025/01219</t>
  </si>
  <si>
    <t>Realizado - Maio</t>
  </si>
  <si>
    <t>Saldo de Maio</t>
  </si>
  <si>
    <t>0036-SL/2023/0043</t>
  </si>
  <si>
    <t>0005-PS/2022/0001</t>
  </si>
  <si>
    <t>0047-SL/2023/0028</t>
  </si>
  <si>
    <t>0035-PS/2025/0001</t>
  </si>
  <si>
    <t>0030-PS/2025/0001</t>
  </si>
  <si>
    <t>0036-PS/2025/0001</t>
  </si>
  <si>
    <t>0019-SF/2023/0001</t>
  </si>
  <si>
    <t>0056-PS/2025/0001</t>
  </si>
  <si>
    <t>PRESTAÇÃO DE SERVIÇO DE VIGILÂNCIA COM MÃO DE OBRA EXCLUSIVA</t>
  </si>
  <si>
    <t>PRESTAÇÃO DE SERVIÇO SEM MÃO DE OBRA DEDICADA</t>
  </si>
  <si>
    <t>PRESTAÇÃO DE SERVIÇO DE CONSERVAÇÃO E LIMPEZA COM MÃO DE OBRA EXCLUSIVA</t>
  </si>
  <si>
    <t>BOZZA SOLUÇÕES
ESTRATÉGICAS EM RECURSOS HUMANOS LTDA.</t>
  </si>
  <si>
    <t>PRESTAÇÃO DE SERVIÇO DE CONTRATAÇÃO DE JOVEM APRENDIZ COM MÃO DE OBRA DEDICADA</t>
  </si>
  <si>
    <t>PRESTAÇÃO DE SERVIÇO DE CONTRATAÇÃO DE ESTAGIÁRIOS COM MÃO DE OBRA DEDICADA</t>
  </si>
  <si>
    <t>FERREIRA SERVIÇOS E MANUTENÇÃO LTDA.</t>
  </si>
  <si>
    <t>PRESTAÇÃO DE SERVIÇO DE VIGILÂNCIA MÃO DE OBRA EXCLUSIVA</t>
  </si>
  <si>
    <t>HIGICLEAN III TECNOLOGIA E LIMPEZA EIRELI</t>
  </si>
  <si>
    <t>LA VIAGENS E TURISMO LTDA</t>
  </si>
  <si>
    <t>PRESTAÇÃO DE SERVIÇO DE CONSERVAÇÃO E LIMPEZA MÃO DE OBRA EXCLUSIVA</t>
  </si>
  <si>
    <t>GERÊNCIA DE COMPRAS E CONTRATOS | RELATÓRIO DE EXECUÇÃO FINANCEIRA |ATUALIZADO ATÉ JULHO DE 2026</t>
  </si>
  <si>
    <t>NAVESA MERCANTIL DE VEÍCULOS LTDA</t>
  </si>
  <si>
    <t>NGN DISTRIBUIDORA DE VEÍCULOS LTDA</t>
  </si>
  <si>
    <t>MAIS ESTÁGIOS LTDA.</t>
  </si>
  <si>
    <t>JUMPER 
SEGURANÇA E VIGILÂNCIA PATRIMONIAL LTDA.</t>
  </si>
  <si>
    <t>OFFICE 
SEGURANÇA LTDA. – EM RECUPERAÇÃO JUDICIAL</t>
  </si>
  <si>
    <t>AXA SEGUROS S.A</t>
  </si>
  <si>
    <t>INOVAT ELEVADORES LTDA.</t>
  </si>
  <si>
    <t>ENFA - 
COMÉRCIO E SERVIÇOS DE LIMPEZA E CONSERVAÇÃO LTDA.</t>
  </si>
  <si>
    <t>RGF 
AMBIENTAL LTDA</t>
  </si>
  <si>
    <t>POSITIVE SAFETY VIGILÂNCIA E MONITORAMENTO LTDA.</t>
  </si>
  <si>
    <t>30.536.943/0001-02</t>
  </si>
  <si>
    <t>0017-SL/2024/0021</t>
  </si>
  <si>
    <t>10.953.767/0001-99</t>
  </si>
  <si>
    <t>0007-FM/2026/0001</t>
  </si>
  <si>
    <t>11.453.341/0009-96</t>
  </si>
  <si>
    <t>0006-FM/2026/0001</t>
  </si>
  <si>
    <t>0012-SL/2026/0037</t>
  </si>
  <si>
    <t>28.306.309/0001-23</t>
  </si>
  <si>
    <t>0013-PS/2026/0001</t>
  </si>
  <si>
    <t>26.886.266/0001-77</t>
  </si>
  <si>
    <t>0024-SV/2026/0030</t>
  </si>
  <si>
    <t>0014-FM/2026/0001</t>
  </si>
  <si>
    <t>24.610.153/0001-19</t>
  </si>
  <si>
    <t xml:space="preserve">0018-SV/2026/0045 </t>
  </si>
  <si>
    <t>19.323.190/0001-06</t>
  </si>
  <si>
    <t>0019-SS/2026/0001</t>
  </si>
  <si>
    <t>0020-PS/2026/0001</t>
  </si>
  <si>
    <t>42.030.091/0001-58</t>
  </si>
  <si>
    <t>0021-PS/2026/0001</t>
  </si>
  <si>
    <t>0022-SL/2026/0013</t>
  </si>
  <si>
    <t>24.490.730/0001-86</t>
  </si>
  <si>
    <t xml:space="preserve">0023-SL/2026/0040 </t>
  </si>
  <si>
    <t>0015-SL/2026/0047</t>
  </si>
  <si>
    <t>35.047.488/0001-97</t>
  </si>
  <si>
    <t>0009-SV/2026/0002</t>
  </si>
  <si>
    <t>PRESTAÇÃO DE SERVIÇO DE VIGILÂNCIA</t>
  </si>
  <si>
    <t>PRESTAÇÃO DE SERVIÇO DE CONSERVAÇÃO E LIMPEZA</t>
  </si>
  <si>
    <t>PRESTAÇÃO DE SERVIÇO DE CONTRATAÇÃO DE ESTAGIÁRIOS</t>
  </si>
  <si>
    <t>PRESTAÇÃO DE SERVIÇO</t>
  </si>
  <si>
    <t>CONTRATO DE SEGURO</t>
  </si>
  <si>
    <t>SEDE-ADM-2025/00380</t>
  </si>
  <si>
    <t>SD-ADM-2026/00501</t>
  </si>
  <si>
    <t>SD-ADM-2026/00500</t>
  </si>
  <si>
    <t>SD-ADM-2025/01499</t>
  </si>
  <si>
    <t>SD-ADM-2026/00179</t>
  </si>
  <si>
    <t>SD-ADM-2026/00240</t>
  </si>
  <si>
    <t xml:space="preserve"> SD-ADM-2025/01781 </t>
  </si>
  <si>
    <t>SD-ADM-2026/00197</t>
  </si>
  <si>
    <t xml:space="preserve"> SD-ADM-2026/00224 </t>
  </si>
  <si>
    <t>SD-ADM-2026/00354</t>
  </si>
  <si>
    <t xml:space="preserve">SD-ADM-2026/00191 </t>
  </si>
  <si>
    <t xml:space="preserve">SD-ADM-2026/00790 </t>
  </si>
  <si>
    <t xml:space="preserve">SD-ADM-2026/00676 </t>
  </si>
  <si>
    <t>SD-ADM-2026/00302</t>
  </si>
  <si>
    <t>SD-ADM-2026/00094</t>
  </si>
  <si>
    <t>SD-ADM-2025/01850</t>
  </si>
  <si>
    <t>SEDE/DNBU/DNBH/DNMA/DNJU/DNTF/DNUL/DNDN/DNRP/DNRJ/DNTE/DNIL/DNIH/DNCP</t>
  </si>
  <si>
    <t>SEDE/DNRJ</t>
  </si>
  <si>
    <t>Realizado - Junho</t>
  </si>
  <si>
    <t>Saldo de Junho</t>
  </si>
  <si>
    <t>Saldo de Julho</t>
  </si>
  <si>
    <t>far</t>
  </si>
  <si>
    <t>0040-TG-2023/0044</t>
  </si>
  <si>
    <t>0016-SL/2026/0045</t>
  </si>
  <si>
    <t>ALELO  INSTITUIÇÃO DE PAGAMENTO S.A.</t>
  </si>
  <si>
    <t>BRASIL TECPAR SERVIÇOS DE TELECOMUNICAÇÕES S.A</t>
  </si>
  <si>
    <t>DSM SERVIÇOS E COMÉRCIO LTDA.</t>
  </si>
  <si>
    <t>HIGICLEAN III TECNOLOGIA E LIMPEZA EIRELI Cadastrar termo aditivo</t>
  </si>
  <si>
    <t>L.A. VIAGENS E TURISMO LTDA.</t>
  </si>
  <si>
    <t xml:space="preserve">MAPFRE SEGUROS GERAIS S.A </t>
  </si>
  <si>
    <t>OFFICE SEGURANÇA LTDA. (FILIAL JOÃO PESSOA/PB)</t>
  </si>
  <si>
    <t>PLUXEE BENEFÍCIOS BRASIL S.A</t>
  </si>
  <si>
    <t>RUSSELL BEDFORD GM AUDITORES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</si>
</sst>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 &quot;[$R$-416]&quot; &quot;* #,##0.00&quot; &quot;;&quot;-&quot;[$R$-416]&quot; &quot;* #,##0.00&quot; &quot;;&quot; &quot;[$R$-416]&quot; &quot;* &quot;-&quot;#&quot; &quot;;&quot; &quot;@&quot; &quot;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9"/>
      <color indexed="81"/>
      <name val="Segoe UI"/>
      <family val="2"/>
    </font>
    <font>
      <b/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sz val="9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44" fontId="2" fillId="0" borderId="1" xfId="1" applyFont="1" applyFill="1" applyBorder="1"/>
    <xf numFmtId="44" fontId="4" fillId="0" borderId="1" xfId="1" applyFont="1" applyFill="1" applyBorder="1"/>
    <xf numFmtId="44" fontId="2" fillId="0" borderId="1" xfId="1" quotePrefix="1" applyFont="1" applyFill="1" applyBorder="1"/>
    <xf numFmtId="44" fontId="0" fillId="0" borderId="1" xfId="1" applyFont="1" applyFill="1" applyBorder="1"/>
    <xf numFmtId="4" fontId="2" fillId="0" borderId="1" xfId="1" applyNumberFormat="1" applyFont="1" applyFill="1" applyBorder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44" fontId="2" fillId="0" borderId="0" xfId="1" applyFont="1" applyFill="1" applyBorder="1"/>
    <xf numFmtId="4" fontId="0" fillId="0" borderId="1" xfId="0" applyNumberFormat="1" applyBorder="1"/>
    <xf numFmtId="44" fontId="2" fillId="0" borderId="2" xfId="1" applyFont="1" applyFill="1" applyBorder="1"/>
    <xf numFmtId="0" fontId="6" fillId="0" borderId="0" xfId="0" applyFont="1" applyAlignment="1">
      <alignment horizontal="left" vertical="center"/>
    </xf>
    <xf numFmtId="44" fontId="2" fillId="0" borderId="1" xfId="1" applyFont="1" applyBorder="1"/>
    <xf numFmtId="14" fontId="0" fillId="0" borderId="0" xfId="0" applyNumberFormat="1" applyAlignment="1">
      <alignment horizontal="center" vertical="center"/>
    </xf>
    <xf numFmtId="44" fontId="0" fillId="0" borderId="0" xfId="1" applyFont="1"/>
    <xf numFmtId="44" fontId="0" fillId="0" borderId="0" xfId="1" applyFont="1" applyBorder="1"/>
    <xf numFmtId="44" fontId="0" fillId="2" borderId="0" xfId="1" applyFont="1" applyFill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44" fontId="3" fillId="3" borderId="1" xfId="1" applyFont="1" applyFill="1" applyBorder="1" applyAlignment="1">
      <alignment horizontal="center"/>
    </xf>
    <xf numFmtId="44" fontId="3" fillId="4" borderId="1" xfId="1" applyFont="1" applyFill="1" applyBorder="1" applyAlignment="1">
      <alignment horizontal="center"/>
    </xf>
    <xf numFmtId="0" fontId="7" fillId="0" borderId="0" xfId="0" applyFont="1"/>
    <xf numFmtId="44" fontId="2" fillId="2" borderId="1" xfId="1" applyFont="1" applyFill="1" applyBorder="1"/>
    <xf numFmtId="0" fontId="2" fillId="0" borderId="1" xfId="0" applyFont="1" applyBorder="1" applyAlignment="1">
      <alignment vertical="center"/>
    </xf>
    <xf numFmtId="44" fontId="8" fillId="0" borderId="1" xfId="2" applyNumberFormat="1" applyFill="1" applyBorder="1"/>
    <xf numFmtId="0" fontId="9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44" fontId="2" fillId="5" borderId="1" xfId="1" applyFont="1" applyFill="1" applyBorder="1"/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/>
    <xf numFmtId="44" fontId="2" fillId="6" borderId="1" xfId="1" applyFont="1" applyFill="1" applyBorder="1"/>
    <xf numFmtId="44" fontId="4" fillId="5" borderId="1" xfId="1" applyFont="1" applyFill="1" applyBorder="1"/>
    <xf numFmtId="44" fontId="2" fillId="5" borderId="0" xfId="1" applyFont="1" applyFill="1" applyBorder="1"/>
    <xf numFmtId="44" fontId="0" fillId="5" borderId="1" xfId="1" applyFont="1" applyFill="1" applyBorder="1"/>
    <xf numFmtId="44" fontId="2" fillId="0" borderId="0" xfId="1" applyFont="1" applyBorder="1"/>
    <xf numFmtId="44" fontId="0" fillId="5" borderId="1" xfId="1" applyFont="1" applyFill="1" applyBorder="1" applyAlignment="1">
      <alignment horizontal="center" vertical="center"/>
    </xf>
    <xf numFmtId="44" fontId="8" fillId="5" borderId="1" xfId="2" applyNumberFormat="1" applyFill="1" applyBorder="1"/>
    <xf numFmtId="44" fontId="9" fillId="0" borderId="1" xfId="1" applyFont="1" applyFill="1" applyBorder="1"/>
    <xf numFmtId="164" fontId="10" fillId="0" borderId="1" xfId="0" applyNumberFormat="1" applyFont="1" applyBorder="1" applyAlignment="1">
      <alignment horizontal="center" vertical="center"/>
    </xf>
    <xf numFmtId="0" fontId="0" fillId="7" borderId="0" xfId="0" applyFill="1"/>
    <xf numFmtId="0" fontId="2" fillId="6" borderId="1" xfId="0" applyFont="1" applyFill="1" applyBorder="1" applyAlignment="1">
      <alignment horizontal="left" vertical="center"/>
    </xf>
    <xf numFmtId="44" fontId="0" fillId="5" borderId="0" xfId="1" applyFont="1" applyFill="1"/>
    <xf numFmtId="44" fontId="0" fillId="6" borderId="1" xfId="1" applyFont="1" applyFill="1" applyBorder="1"/>
    <xf numFmtId="14" fontId="2" fillId="8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44" fontId="0" fillId="0" borderId="0" xfId="0" applyNumberFormat="1"/>
    <xf numFmtId="0" fontId="0" fillId="9" borderId="0" xfId="0" applyFill="1"/>
  </cellXfs>
  <cellStyles count="3">
    <cellStyle name="Currency" xfId="1" builtinId="4"/>
    <cellStyle name="Hyperlink" xfId="2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0</xdr:rowOff>
    </xdr:from>
    <xdr:to>
      <xdr:col>1</xdr:col>
      <xdr:colOff>1744980</xdr:colOff>
      <xdr:row>4</xdr:row>
      <xdr:rowOff>97790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676C3CC3-3DCF-4458-A004-FB860CD3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" y="0"/>
          <a:ext cx="1600200" cy="836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2525474</xdr:colOff>
      <xdr:row>0</xdr:row>
      <xdr:rowOff>108116</xdr:rowOff>
    </xdr:from>
    <xdr:to>
      <xdr:col>1</xdr:col>
      <xdr:colOff>4025900</xdr:colOff>
      <xdr:row>5</xdr:row>
      <xdr:rowOff>146050</xdr:rowOff>
    </xdr:to>
    <xdr:grpSp>
      <xdr:nvGrpSpPr>
        <xdr:cNvPr id="3" name="Agrupar 10">
          <a:extLst>
            <a:ext uri="{FF2B5EF4-FFF2-40B4-BE49-F238E27FC236}">
              <a16:creationId xmlns:a16="http://schemas.microsoft.com/office/drawing/2014/main" id="{775CCC7A-518E-4E7C-A750-D9581AA4FA08}"/>
            </a:ext>
          </a:extLst>
        </xdr:cNvPr>
        <xdr:cNvGrpSpPr/>
      </xdr:nvGrpSpPr>
      <xdr:grpSpPr>
        <a:xfrm>
          <a:off x="3127417" y="104941"/>
          <a:ext cx="1506776" cy="934405"/>
          <a:chOff x="9982200" y="134620"/>
          <a:chExt cx="1705610" cy="857250"/>
        </a:xfrm>
      </xdr:grpSpPr>
      <xdr:sp macro="" textlink="">
        <xdr:nvSpPr>
          <xdr:cNvPr id="4" name="Retângulo 3">
            <a:extLst>
              <a:ext uri="{FF2B5EF4-FFF2-40B4-BE49-F238E27FC236}">
                <a16:creationId xmlns:a16="http://schemas.microsoft.com/office/drawing/2014/main" id="{91DA2ADC-E217-55DE-F145-2C72ECAAF9F4}"/>
              </a:ext>
            </a:extLst>
          </xdr:cNvPr>
          <xdr:cNvSpPr/>
        </xdr:nvSpPr>
        <xdr:spPr>
          <a:xfrm>
            <a:off x="9982200" y="134620"/>
            <a:ext cx="1705610" cy="857250"/>
          </a:xfrm>
          <a:prstGeom prst="rect">
            <a:avLst/>
          </a:prstGeom>
          <a:noFill/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F0B690AD-0951-BE32-7400-45B3CECF4CE3}"/>
              </a:ext>
            </a:extLst>
          </xdr:cNvPr>
          <xdr:cNvSpPr txBox="1"/>
        </xdr:nvSpPr>
        <xdr:spPr>
          <a:xfrm>
            <a:off x="10097770" y="372110"/>
            <a:ext cx="300990" cy="228600"/>
          </a:xfrm>
          <a:prstGeom prst="rect">
            <a:avLst/>
          </a:prstGeom>
          <a:solidFill>
            <a:schemeClr val="bg2">
              <a:lumMod val="9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pt-BR" sz="1050"/>
          </a:p>
        </xdr:txBody>
      </xdr:sp>
      <xdr:sp macro="" textlink="">
        <xdr:nvSpPr>
          <xdr:cNvPr id="6" name="CaixaDeTexto 6">
            <a:extLst>
              <a:ext uri="{FF2B5EF4-FFF2-40B4-BE49-F238E27FC236}">
                <a16:creationId xmlns:a16="http://schemas.microsoft.com/office/drawing/2014/main" id="{FA6ABBF8-8DBF-7DFC-D85C-FC888DEE1C6E}"/>
              </a:ext>
            </a:extLst>
          </xdr:cNvPr>
          <xdr:cNvSpPr txBox="1"/>
        </xdr:nvSpPr>
        <xdr:spPr>
          <a:xfrm>
            <a:off x="10096500" y="707390"/>
            <a:ext cx="303530" cy="2286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pt-BR" sz="1050"/>
          </a:p>
        </xdr:txBody>
      </xdr:sp>
      <xdr:sp macro="" textlink="">
        <xdr:nvSpPr>
          <xdr:cNvPr id="7" name="CaixaDeTexto 7">
            <a:extLst>
              <a:ext uri="{FF2B5EF4-FFF2-40B4-BE49-F238E27FC236}">
                <a16:creationId xmlns:a16="http://schemas.microsoft.com/office/drawing/2014/main" id="{0263AE86-CA04-EDBF-C3D0-988013708CDA}"/>
              </a:ext>
            </a:extLst>
          </xdr:cNvPr>
          <xdr:cNvSpPr txBox="1"/>
        </xdr:nvSpPr>
        <xdr:spPr>
          <a:xfrm>
            <a:off x="10409264" y="328552"/>
            <a:ext cx="794916" cy="3065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pt-BR" sz="800"/>
              <a:t>Contratos</a:t>
            </a:r>
            <a:r>
              <a:rPr lang="pt-BR" sz="800" baseline="0"/>
              <a:t> Encerrados</a:t>
            </a:r>
            <a:endParaRPr lang="pt-BR" sz="800"/>
          </a:p>
        </xdr:txBody>
      </xdr:sp>
      <xdr:sp macro="" textlink="">
        <xdr:nvSpPr>
          <xdr:cNvPr id="8" name="CaixaDeTexto 8">
            <a:extLst>
              <a:ext uri="{FF2B5EF4-FFF2-40B4-BE49-F238E27FC236}">
                <a16:creationId xmlns:a16="http://schemas.microsoft.com/office/drawing/2014/main" id="{4E2A0AE3-2E9E-606D-13A1-C2C38D568C0E}"/>
              </a:ext>
            </a:extLst>
          </xdr:cNvPr>
          <xdr:cNvSpPr txBox="1"/>
        </xdr:nvSpPr>
        <xdr:spPr>
          <a:xfrm>
            <a:off x="10369480" y="666372"/>
            <a:ext cx="1044033" cy="3065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pt-BR" sz="800"/>
              <a:t>Termos de Credenciamento</a:t>
            </a:r>
          </a:p>
        </xdr:txBody>
      </xdr:sp>
      <xdr:sp macro="" textlink="">
        <xdr:nvSpPr>
          <xdr:cNvPr id="9" name="CaixaDeTexto 9">
            <a:extLst>
              <a:ext uri="{FF2B5EF4-FFF2-40B4-BE49-F238E27FC236}">
                <a16:creationId xmlns:a16="http://schemas.microsoft.com/office/drawing/2014/main" id="{18D71DE4-42BE-4264-0F4A-BFD2E78CEF65}"/>
              </a:ext>
            </a:extLst>
          </xdr:cNvPr>
          <xdr:cNvSpPr txBox="1"/>
        </xdr:nvSpPr>
        <xdr:spPr>
          <a:xfrm>
            <a:off x="10006330" y="162560"/>
            <a:ext cx="542328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800" b="1"/>
              <a:t>Legenda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45EF4-7C19-49C4-90A7-8D41D0501762}">
  <dimension ref="B1:AS249"/>
  <sheetViews>
    <sheetView showGridLines="0" tabSelected="1" zoomScale="85" zoomScaleNormal="85" workbookViewId="0">
      <pane xSplit="2" ySplit="10" topLeftCell="C11" activePane="bottomRight" state="frozen"/>
      <selection activeCell="A10" sqref="A10"/>
      <selection pane="topRight" activeCell="C10" sqref="C10"/>
      <selection pane="bottomLeft" activeCell="A11" sqref="A11"/>
      <selection pane="bottomRight" activeCell="B100" sqref="B100"/>
    </sheetView>
  </sheetViews>
  <sheetFormatPr defaultRowHeight="15" customHeight="1" x14ac:dyDescent="0.35"/>
  <cols>
    <col min="2" max="2" width="64" customWidth="1"/>
    <col min="3" max="3" width="15.1796875" style="6" customWidth="1"/>
    <col min="4" max="4" width="22.81640625" style="6" customWidth="1"/>
    <col min="5" max="5" width="23.81640625" style="6" customWidth="1"/>
    <col min="6" max="6" width="73.81640625" style="6" customWidth="1"/>
    <col min="7" max="7" width="18.1796875" style="15" customWidth="1"/>
    <col min="8" max="8" width="22.81640625" style="15" customWidth="1"/>
    <col min="9" max="9" width="28.1796875" style="6" customWidth="1"/>
    <col min="10" max="10" width="16.54296875" style="6" customWidth="1"/>
    <col min="11" max="11" width="22" customWidth="1"/>
    <col min="12" max="12" width="32.81640625" style="16" customWidth="1"/>
    <col min="13" max="13" width="18" style="16" customWidth="1"/>
    <col min="14" max="14" width="19.1796875" style="16" customWidth="1"/>
    <col min="15" max="15" width="17.54296875" style="16" customWidth="1"/>
    <col min="16" max="17" width="20.1796875" style="16" customWidth="1"/>
    <col min="18" max="19" width="22.54296875" style="16" customWidth="1"/>
    <col min="20" max="21" width="21.453125" style="16" customWidth="1"/>
    <col min="22" max="23" width="23" style="16" customWidth="1"/>
    <col min="24" max="26" width="22.81640625" style="16" customWidth="1"/>
    <col min="27" max="28" width="20.54296875" style="16" customWidth="1"/>
    <col min="29" max="30" width="22.453125" style="16" customWidth="1"/>
    <col min="31" max="32" width="19.81640625" style="16" customWidth="1"/>
    <col min="33" max="34" width="18.54296875" style="16" customWidth="1"/>
    <col min="35" max="35" width="18.453125" customWidth="1"/>
    <col min="36" max="36" width="18.54296875" customWidth="1"/>
    <col min="37" max="37" width="19.6328125" customWidth="1"/>
    <col min="38" max="38" width="18" customWidth="1"/>
    <col min="39" max="39" width="19.08984375" bestFit="1" customWidth="1"/>
    <col min="40" max="40" width="17.453125" bestFit="1" customWidth="1"/>
    <col min="45" max="45" width="25.54296875" customWidth="1"/>
  </cols>
  <sheetData>
    <row r="1" spans="2:45" ht="14.5" x14ac:dyDescent="0.35">
      <c r="AF1" s="17"/>
      <c r="AG1" s="17"/>
    </row>
    <row r="2" spans="2:45" ht="14.5" x14ac:dyDescent="0.35">
      <c r="E2"/>
      <c r="F2"/>
      <c r="R2" s="17"/>
      <c r="S2" s="17"/>
      <c r="T2" s="17"/>
      <c r="AF2" s="10"/>
      <c r="AG2" s="17"/>
    </row>
    <row r="3" spans="2:45" ht="14.5" x14ac:dyDescent="0.35">
      <c r="R3" s="10"/>
      <c r="S3" s="17"/>
      <c r="T3" s="17"/>
      <c r="AF3" s="10"/>
      <c r="AG3" s="17"/>
      <c r="AI3" s="10"/>
    </row>
    <row r="4" spans="2:45" ht="14.5" x14ac:dyDescent="0.35">
      <c r="R4" s="10"/>
      <c r="S4" s="17"/>
      <c r="T4" s="17"/>
      <c r="AF4" s="10"/>
      <c r="AG4" s="17"/>
      <c r="AS4" s="16"/>
    </row>
    <row r="5" spans="2:45" ht="14.5" x14ac:dyDescent="0.35">
      <c r="R5" s="17"/>
      <c r="S5" s="17"/>
      <c r="T5" s="17"/>
      <c r="AS5" s="16"/>
    </row>
    <row r="6" spans="2:45" ht="14.5" x14ac:dyDescent="0.35">
      <c r="R6" s="17"/>
      <c r="S6" s="17"/>
      <c r="T6" s="17"/>
      <c r="AS6" s="52"/>
    </row>
    <row r="7" spans="2:45" ht="14.5" x14ac:dyDescent="0.35">
      <c r="R7" s="17"/>
      <c r="S7" s="17"/>
      <c r="T7" s="17"/>
    </row>
    <row r="8" spans="2:45" ht="15.5" x14ac:dyDescent="0.35">
      <c r="B8" s="13" t="s">
        <v>927</v>
      </c>
      <c r="R8" s="17"/>
      <c r="S8" s="17"/>
      <c r="T8" s="17"/>
    </row>
    <row r="9" spans="2:45" ht="14.5" x14ac:dyDescent="0.35">
      <c r="Z9" s="18">
        <f>SUBTOTAL(9,Z11:Z234)</f>
        <v>155524464.26999995</v>
      </c>
      <c r="AM9" s="16"/>
    </row>
    <row r="10" spans="2:45" s="24" customFormat="1" ht="14.5" x14ac:dyDescent="0.35">
      <c r="B10" s="19" t="s">
        <v>0</v>
      </c>
      <c r="C10" s="19" t="s">
        <v>1</v>
      </c>
      <c r="D10" s="19" t="s">
        <v>2</v>
      </c>
      <c r="E10" s="19" t="s">
        <v>3</v>
      </c>
      <c r="F10" s="19" t="s">
        <v>4</v>
      </c>
      <c r="G10" s="20" t="s">
        <v>5</v>
      </c>
      <c r="H10" s="20" t="s">
        <v>6</v>
      </c>
      <c r="I10" s="19" t="s">
        <v>7</v>
      </c>
      <c r="J10" s="19" t="s">
        <v>8</v>
      </c>
      <c r="K10" s="21" t="s">
        <v>9</v>
      </c>
      <c r="L10" s="22" t="s">
        <v>10</v>
      </c>
      <c r="M10" s="22" t="s">
        <v>11</v>
      </c>
      <c r="N10" s="22" t="s">
        <v>12</v>
      </c>
      <c r="O10" s="22" t="s">
        <v>13</v>
      </c>
      <c r="P10" s="22" t="s">
        <v>14</v>
      </c>
      <c r="Q10" s="22" t="s">
        <v>15</v>
      </c>
      <c r="R10" s="22" t="s">
        <v>16</v>
      </c>
      <c r="S10" s="22" t="s">
        <v>17</v>
      </c>
      <c r="T10" s="22" t="s">
        <v>18</v>
      </c>
      <c r="U10" s="22" t="s">
        <v>19</v>
      </c>
      <c r="V10" s="22" t="s">
        <v>20</v>
      </c>
      <c r="W10" s="22" t="s">
        <v>21</v>
      </c>
      <c r="X10" s="22" t="s">
        <v>22</v>
      </c>
      <c r="Y10" s="22" t="s">
        <v>23</v>
      </c>
      <c r="Z10" s="22" t="s">
        <v>24</v>
      </c>
      <c r="AA10" s="23" t="s">
        <v>25</v>
      </c>
      <c r="AB10" s="23" t="s">
        <v>26</v>
      </c>
      <c r="AC10" s="23" t="s">
        <v>27</v>
      </c>
      <c r="AD10" s="23" t="s">
        <v>28</v>
      </c>
      <c r="AE10" s="23" t="s">
        <v>29</v>
      </c>
      <c r="AF10" s="23" t="s">
        <v>30</v>
      </c>
      <c r="AG10" s="23" t="s">
        <v>31</v>
      </c>
      <c r="AH10" s="23" t="s">
        <v>32</v>
      </c>
      <c r="AI10" s="23" t="s">
        <v>906</v>
      </c>
      <c r="AJ10" s="23" t="s">
        <v>907</v>
      </c>
      <c r="AK10" s="23" t="s">
        <v>986</v>
      </c>
      <c r="AL10" s="23" t="s">
        <v>987</v>
      </c>
      <c r="AM10" s="23" t="s">
        <v>12</v>
      </c>
      <c r="AN10" s="23" t="s">
        <v>988</v>
      </c>
    </row>
    <row r="11" spans="2:45" ht="14.5" x14ac:dyDescent="0.35">
      <c r="B11" s="9" t="s">
        <v>870</v>
      </c>
      <c r="C11" s="7" t="s">
        <v>34</v>
      </c>
      <c r="D11" s="7" t="s">
        <v>938</v>
      </c>
      <c r="E11" s="7" t="s">
        <v>871</v>
      </c>
      <c r="F11" s="7" t="s">
        <v>916</v>
      </c>
      <c r="G11" s="8">
        <v>46104</v>
      </c>
      <c r="H11" s="8">
        <v>47019</v>
      </c>
      <c r="I11" s="7" t="s">
        <v>869</v>
      </c>
      <c r="J11" s="7" t="s">
        <v>250</v>
      </c>
      <c r="K11" s="9">
        <v>0</v>
      </c>
      <c r="L11" s="14">
        <v>0</v>
      </c>
      <c r="M11" s="1">
        <v>0</v>
      </c>
      <c r="N11" s="1">
        <v>0</v>
      </c>
      <c r="O11" s="1">
        <v>0</v>
      </c>
      <c r="P11" s="1">
        <v>0</v>
      </c>
      <c r="Q11" s="1">
        <f t="shared" ref="Q11:Q74" si="0">O11-P11</f>
        <v>0</v>
      </c>
      <c r="R11" s="1">
        <v>0</v>
      </c>
      <c r="S11" s="1">
        <f t="shared" ref="S11:S64" si="1">Q11-R11</f>
        <v>0</v>
      </c>
      <c r="T11" s="1">
        <v>0</v>
      </c>
      <c r="U11" s="1">
        <f t="shared" ref="U11:U57" si="2">S11-T11</f>
        <v>0</v>
      </c>
      <c r="V11" s="1">
        <v>0</v>
      </c>
      <c r="W11" s="1">
        <f t="shared" ref="W11:W40" si="3">U11-V11</f>
        <v>0</v>
      </c>
      <c r="X11" s="1">
        <v>0</v>
      </c>
      <c r="Y11" s="1">
        <f t="shared" ref="Y11:Y31" si="4">W11-X11</f>
        <v>0</v>
      </c>
      <c r="Z11" s="25">
        <f t="shared" ref="Z11:Z74" si="5">L11+N11+P11+R11+T11+V11+X11+AA11+AC11+AE11</f>
        <v>0</v>
      </c>
      <c r="AA11" s="1">
        <v>0</v>
      </c>
      <c r="AB11" s="1">
        <f>Y11-AA11</f>
        <v>0</v>
      </c>
      <c r="AC11" s="1">
        <v>0</v>
      </c>
      <c r="AD11" s="1">
        <f t="shared" ref="AD11:AD74" si="6">AB11-AC11</f>
        <v>0</v>
      </c>
      <c r="AE11" s="1">
        <v>0</v>
      </c>
      <c r="AF11" s="1">
        <f>AD11-AE11</f>
        <v>0</v>
      </c>
      <c r="AG11" s="1">
        <v>0</v>
      </c>
      <c r="AH11" s="1">
        <v>944465.1</v>
      </c>
      <c r="AI11" s="1">
        <v>0</v>
      </c>
      <c r="AJ11" s="1">
        <v>944465.1</v>
      </c>
      <c r="AK11" s="1">
        <f>17839.89+31450.69</f>
        <v>49290.58</v>
      </c>
      <c r="AL11" s="1">
        <f>AJ11-AK11</f>
        <v>895174.52</v>
      </c>
      <c r="AM11" s="1">
        <v>0</v>
      </c>
      <c r="AN11" s="1">
        <v>944465.1</v>
      </c>
    </row>
    <row r="12" spans="2:45" ht="14.5" x14ac:dyDescent="0.35">
      <c r="B12" s="26" t="s">
        <v>33</v>
      </c>
      <c r="C12" s="7" t="s">
        <v>34</v>
      </c>
      <c r="D12" s="7" t="s">
        <v>35</v>
      </c>
      <c r="E12" s="7" t="s">
        <v>990</v>
      </c>
      <c r="F12" s="7" t="s">
        <v>917</v>
      </c>
      <c r="G12" s="8">
        <v>45208</v>
      </c>
      <c r="H12" s="8">
        <v>47035</v>
      </c>
      <c r="I12" s="7" t="s">
        <v>36</v>
      </c>
      <c r="J12" s="7" t="s">
        <v>37</v>
      </c>
      <c r="K12" s="9">
        <v>0</v>
      </c>
      <c r="L12" s="14">
        <v>146448.4</v>
      </c>
      <c r="M12" s="1">
        <v>193172.26</v>
      </c>
      <c r="N12" s="1">
        <v>20921.2</v>
      </c>
      <c r="O12" s="1">
        <f>M12-N12</f>
        <v>172251.06</v>
      </c>
      <c r="P12" s="1">
        <v>20921.2</v>
      </c>
      <c r="Q12" s="1">
        <f t="shared" si="0"/>
        <v>151329.85999999999</v>
      </c>
      <c r="R12" s="1">
        <v>20921.2</v>
      </c>
      <c r="S12" s="1">
        <f t="shared" si="1"/>
        <v>130408.65999999999</v>
      </c>
      <c r="T12" s="1">
        <v>20921.2</v>
      </c>
      <c r="U12" s="1">
        <f t="shared" si="2"/>
        <v>109487.45999999999</v>
      </c>
      <c r="V12" s="1">
        <v>20921.2</v>
      </c>
      <c r="W12" s="1">
        <f t="shared" si="3"/>
        <v>88566.26</v>
      </c>
      <c r="X12" s="1">
        <v>20921.2</v>
      </c>
      <c r="Y12" s="1">
        <f t="shared" si="4"/>
        <v>67645.06</v>
      </c>
      <c r="Z12" s="25">
        <f t="shared" si="5"/>
        <v>334739.20000000007</v>
      </c>
      <c r="AA12" s="1">
        <v>20921.2</v>
      </c>
      <c r="AB12" s="1">
        <f>Y12-AA12</f>
        <v>46723.86</v>
      </c>
      <c r="AC12" s="1">
        <v>20921.2</v>
      </c>
      <c r="AD12" s="1">
        <f t="shared" si="6"/>
        <v>25802.66</v>
      </c>
      <c r="AE12" s="1">
        <v>20921.2</v>
      </c>
      <c r="AF12" s="27">
        <v>1255272</v>
      </c>
      <c r="AG12" s="1">
        <v>20921.2</v>
      </c>
      <c r="AH12" s="1">
        <f t="shared" ref="AH12:AH75" si="7">AF12-AG12</f>
        <v>1234350.8</v>
      </c>
      <c r="AI12" s="1">
        <v>20921.2</v>
      </c>
      <c r="AJ12" s="1">
        <f t="shared" ref="AJ12:AJ75" si="8">AH12-AI12</f>
        <v>1213429.6000000001</v>
      </c>
      <c r="AK12" s="1">
        <v>20921.2</v>
      </c>
      <c r="AL12" s="1">
        <f t="shared" ref="AL12:AL75" si="9">AJ12-AK12</f>
        <v>1192508.4000000001</v>
      </c>
      <c r="AM12" s="1">
        <v>20921.2</v>
      </c>
      <c r="AN12" s="1">
        <f t="shared" ref="AN12:AN75" si="10">AL12-AM12</f>
        <v>1171587.2000000002</v>
      </c>
    </row>
    <row r="13" spans="2:45" ht="14.5" x14ac:dyDescent="0.35">
      <c r="B13" s="28" t="s">
        <v>38</v>
      </c>
      <c r="C13" s="29" t="s">
        <v>39</v>
      </c>
      <c r="D13" s="29" t="s">
        <v>40</v>
      </c>
      <c r="E13" s="29" t="s">
        <v>41</v>
      </c>
      <c r="F13" s="29" t="s">
        <v>917</v>
      </c>
      <c r="G13" s="30">
        <v>44837</v>
      </c>
      <c r="H13" s="30">
        <v>44929</v>
      </c>
      <c r="I13" s="29" t="s">
        <v>42</v>
      </c>
      <c r="J13" s="29" t="s">
        <v>43</v>
      </c>
      <c r="K13" s="31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f t="shared" si="0"/>
        <v>0</v>
      </c>
      <c r="R13" s="32">
        <v>0</v>
      </c>
      <c r="S13" s="32">
        <f t="shared" si="1"/>
        <v>0</v>
      </c>
      <c r="T13" s="32">
        <v>0</v>
      </c>
      <c r="U13" s="32">
        <f t="shared" si="2"/>
        <v>0</v>
      </c>
      <c r="V13" s="32">
        <v>0</v>
      </c>
      <c r="W13" s="32">
        <f t="shared" si="3"/>
        <v>0</v>
      </c>
      <c r="X13" s="32">
        <v>0</v>
      </c>
      <c r="Y13" s="32">
        <f t="shared" si="4"/>
        <v>0</v>
      </c>
      <c r="Z13" s="32">
        <f t="shared" si="5"/>
        <v>0</v>
      </c>
      <c r="AA13" s="32">
        <v>0</v>
      </c>
      <c r="AB13" s="32">
        <v>0</v>
      </c>
      <c r="AC13" s="32">
        <v>0</v>
      </c>
      <c r="AD13" s="32">
        <f t="shared" si="6"/>
        <v>0</v>
      </c>
      <c r="AE13" s="32">
        <v>0</v>
      </c>
      <c r="AF13" s="32">
        <f t="shared" ref="AF13:AF76" si="11">AD13-AE13</f>
        <v>0</v>
      </c>
      <c r="AG13" s="32">
        <v>0</v>
      </c>
      <c r="AH13" s="32">
        <f t="shared" si="7"/>
        <v>0</v>
      </c>
      <c r="AI13" s="32">
        <v>0</v>
      </c>
      <c r="AJ13" s="32">
        <f t="shared" si="8"/>
        <v>0</v>
      </c>
      <c r="AK13" s="32">
        <v>0</v>
      </c>
      <c r="AL13" s="32">
        <f t="shared" si="9"/>
        <v>0</v>
      </c>
      <c r="AM13" s="32">
        <v>0</v>
      </c>
      <c r="AN13" s="32">
        <f t="shared" si="10"/>
        <v>0</v>
      </c>
    </row>
    <row r="14" spans="2:45" ht="14.5" x14ac:dyDescent="0.35">
      <c r="B14" s="28" t="s">
        <v>44</v>
      </c>
      <c r="C14" s="29" t="s">
        <v>39</v>
      </c>
      <c r="D14" s="29" t="s">
        <v>45</v>
      </c>
      <c r="E14" s="29" t="s">
        <v>46</v>
      </c>
      <c r="F14" s="29" t="s">
        <v>917</v>
      </c>
      <c r="G14" s="30">
        <v>44115</v>
      </c>
      <c r="H14" s="30">
        <v>45940</v>
      </c>
      <c r="I14" s="29" t="s">
        <v>47</v>
      </c>
      <c r="J14" s="29" t="s">
        <v>48</v>
      </c>
      <c r="K14" s="31" t="s">
        <v>49</v>
      </c>
      <c r="L14" s="32">
        <v>118116.01</v>
      </c>
      <c r="M14" s="32">
        <v>379527.31</v>
      </c>
      <c r="N14" s="32">
        <v>12042.59</v>
      </c>
      <c r="O14" s="32">
        <f>M14-N14</f>
        <v>367484.72</v>
      </c>
      <c r="P14" s="32">
        <v>15860.240000000002</v>
      </c>
      <c r="Q14" s="32">
        <f t="shared" si="0"/>
        <v>351624.48</v>
      </c>
      <c r="R14" s="32">
        <v>12361.57</v>
      </c>
      <c r="S14" s="32">
        <f t="shared" si="1"/>
        <v>339262.91</v>
      </c>
      <c r="T14" s="32">
        <v>12103.25</v>
      </c>
      <c r="U14" s="32">
        <f t="shared" si="2"/>
        <v>327159.65999999997</v>
      </c>
      <c r="V14" s="32">
        <v>0</v>
      </c>
      <c r="W14" s="32">
        <f t="shared" si="3"/>
        <v>327159.65999999997</v>
      </c>
      <c r="X14" s="32">
        <v>12249.43</v>
      </c>
      <c r="Y14" s="32">
        <f t="shared" si="4"/>
        <v>314910.23</v>
      </c>
      <c r="Z14" s="32">
        <f t="shared" si="5"/>
        <v>182733.09</v>
      </c>
      <c r="AA14" s="32">
        <v>0</v>
      </c>
      <c r="AB14" s="32">
        <v>0</v>
      </c>
      <c r="AC14" s="32">
        <v>0</v>
      </c>
      <c r="AD14" s="32">
        <f t="shared" si="6"/>
        <v>0</v>
      </c>
      <c r="AE14" s="32">
        <v>0</v>
      </c>
      <c r="AF14" s="32">
        <f t="shared" si="11"/>
        <v>0</v>
      </c>
      <c r="AG14" s="32">
        <v>0</v>
      </c>
      <c r="AH14" s="32">
        <f t="shared" si="7"/>
        <v>0</v>
      </c>
      <c r="AI14" s="32">
        <v>0</v>
      </c>
      <c r="AJ14" s="32">
        <f t="shared" si="8"/>
        <v>0</v>
      </c>
      <c r="AK14" s="32">
        <v>0</v>
      </c>
      <c r="AL14" s="32">
        <f t="shared" si="9"/>
        <v>0</v>
      </c>
      <c r="AM14" s="32">
        <v>0</v>
      </c>
      <c r="AN14" s="32">
        <f t="shared" si="10"/>
        <v>0</v>
      </c>
    </row>
    <row r="15" spans="2:45" ht="14.5" x14ac:dyDescent="0.35">
      <c r="B15" s="31" t="s">
        <v>50</v>
      </c>
      <c r="C15" s="29" t="s">
        <v>39</v>
      </c>
      <c r="D15" s="29" t="s">
        <v>51</v>
      </c>
      <c r="E15" s="29" t="s">
        <v>939</v>
      </c>
      <c r="F15" s="29" t="s">
        <v>918</v>
      </c>
      <c r="G15" s="30">
        <v>45455</v>
      </c>
      <c r="H15" s="30">
        <v>46368</v>
      </c>
      <c r="I15" s="29" t="s">
        <v>52</v>
      </c>
      <c r="J15" s="29" t="s">
        <v>53</v>
      </c>
      <c r="K15" s="31" t="s">
        <v>54</v>
      </c>
      <c r="L15" s="32">
        <v>18409.240000000002</v>
      </c>
      <c r="M15" s="32">
        <v>95073.44</v>
      </c>
      <c r="N15" s="32">
        <v>0</v>
      </c>
      <c r="O15" s="32">
        <f>M15-N15</f>
        <v>95073.44</v>
      </c>
      <c r="P15" s="32">
        <v>0</v>
      </c>
      <c r="Q15" s="32">
        <f t="shared" si="0"/>
        <v>95073.44</v>
      </c>
      <c r="R15" s="32">
        <v>0</v>
      </c>
      <c r="S15" s="32">
        <f t="shared" si="1"/>
        <v>95073.44</v>
      </c>
      <c r="T15" s="32">
        <v>0</v>
      </c>
      <c r="U15" s="32">
        <f t="shared" si="2"/>
        <v>95073.44</v>
      </c>
      <c r="V15" s="32">
        <v>0</v>
      </c>
      <c r="W15" s="32">
        <f t="shared" si="3"/>
        <v>95073.44</v>
      </c>
      <c r="X15" s="32">
        <v>4527.3100000000004</v>
      </c>
      <c r="Y15" s="32">
        <f t="shared" si="4"/>
        <v>90546.13</v>
      </c>
      <c r="Z15" s="32">
        <f t="shared" si="5"/>
        <v>22936.550000000003</v>
      </c>
      <c r="AA15" s="32">
        <v>0</v>
      </c>
      <c r="AB15" s="32">
        <v>90546.13</v>
      </c>
      <c r="AC15" s="32">
        <v>0</v>
      </c>
      <c r="AD15" s="32">
        <f t="shared" si="6"/>
        <v>90546.13</v>
      </c>
      <c r="AE15" s="32">
        <v>0</v>
      </c>
      <c r="AF15" s="32">
        <f t="shared" si="11"/>
        <v>90546.13</v>
      </c>
      <c r="AG15" s="32">
        <v>0</v>
      </c>
      <c r="AH15" s="32">
        <f t="shared" si="7"/>
        <v>90546.13</v>
      </c>
      <c r="AI15" s="32">
        <v>0</v>
      </c>
      <c r="AJ15" s="32">
        <f t="shared" si="8"/>
        <v>90546.13</v>
      </c>
      <c r="AK15" s="32">
        <v>0</v>
      </c>
      <c r="AL15" s="32">
        <f t="shared" si="9"/>
        <v>90546.13</v>
      </c>
      <c r="AM15" s="32">
        <v>0</v>
      </c>
      <c r="AN15" s="32">
        <f t="shared" si="10"/>
        <v>90546.13</v>
      </c>
    </row>
    <row r="16" spans="2:45" ht="14.5" x14ac:dyDescent="0.35">
      <c r="B16" s="31" t="s">
        <v>50</v>
      </c>
      <c r="C16" s="29" t="s">
        <v>39</v>
      </c>
      <c r="D16" s="29" t="s">
        <v>51</v>
      </c>
      <c r="E16" s="29" t="s">
        <v>55</v>
      </c>
      <c r="F16" s="29" t="s">
        <v>918</v>
      </c>
      <c r="G16" s="30">
        <v>45569</v>
      </c>
      <c r="H16" s="30">
        <v>46481</v>
      </c>
      <c r="I16" s="29" t="s">
        <v>56</v>
      </c>
      <c r="J16" s="29" t="s">
        <v>57</v>
      </c>
      <c r="K16" s="31" t="s">
        <v>54</v>
      </c>
      <c r="L16" s="32">
        <v>22271.67</v>
      </c>
      <c r="M16" s="32">
        <v>102228.33</v>
      </c>
      <c r="N16" s="32">
        <v>0</v>
      </c>
      <c r="O16" s="32">
        <f>M16-N16</f>
        <v>102228.33</v>
      </c>
      <c r="P16" s="32">
        <v>0</v>
      </c>
      <c r="Q16" s="32">
        <f t="shared" si="0"/>
        <v>102228.33</v>
      </c>
      <c r="R16" s="32">
        <v>0</v>
      </c>
      <c r="S16" s="32">
        <f t="shared" si="1"/>
        <v>102228.33</v>
      </c>
      <c r="T16" s="32">
        <v>0</v>
      </c>
      <c r="U16" s="32">
        <f t="shared" si="2"/>
        <v>102228.33</v>
      </c>
      <c r="V16" s="32">
        <v>0</v>
      </c>
      <c r="W16" s="32">
        <f t="shared" si="3"/>
        <v>102228.33</v>
      </c>
      <c r="X16" s="32">
        <v>0</v>
      </c>
      <c r="Y16" s="32">
        <f t="shared" si="4"/>
        <v>102228.33</v>
      </c>
      <c r="Z16" s="32">
        <f t="shared" si="5"/>
        <v>22271.67</v>
      </c>
      <c r="AA16" s="32">
        <v>0</v>
      </c>
      <c r="AB16" s="32">
        <v>102228.33</v>
      </c>
      <c r="AC16" s="32">
        <v>0</v>
      </c>
      <c r="AD16" s="32">
        <f t="shared" si="6"/>
        <v>102228.33</v>
      </c>
      <c r="AE16" s="32">
        <v>0</v>
      </c>
      <c r="AF16" s="32">
        <f t="shared" si="11"/>
        <v>102228.33</v>
      </c>
      <c r="AG16" s="32">
        <v>0</v>
      </c>
      <c r="AH16" s="32">
        <f t="shared" si="7"/>
        <v>102228.33</v>
      </c>
      <c r="AI16" s="32">
        <v>0</v>
      </c>
      <c r="AJ16" s="32">
        <f t="shared" si="8"/>
        <v>102228.33</v>
      </c>
      <c r="AK16" s="32">
        <v>0</v>
      </c>
      <c r="AL16" s="32">
        <f t="shared" si="9"/>
        <v>102228.33</v>
      </c>
      <c r="AM16" s="32">
        <v>0</v>
      </c>
      <c r="AN16" s="32">
        <f t="shared" si="10"/>
        <v>102228.33</v>
      </c>
    </row>
    <row r="17" spans="2:40" ht="14.5" x14ac:dyDescent="0.35">
      <c r="B17" s="9" t="s">
        <v>58</v>
      </c>
      <c r="C17" s="7" t="s">
        <v>34</v>
      </c>
      <c r="D17" s="7" t="s">
        <v>59</v>
      </c>
      <c r="E17" s="7" t="s">
        <v>60</v>
      </c>
      <c r="F17" s="7" t="s">
        <v>917</v>
      </c>
      <c r="G17" s="8">
        <v>45671</v>
      </c>
      <c r="H17" s="8">
        <v>46582</v>
      </c>
      <c r="I17" s="7" t="s">
        <v>61</v>
      </c>
      <c r="J17" s="7" t="s">
        <v>62</v>
      </c>
      <c r="K17" s="9" t="s">
        <v>63</v>
      </c>
      <c r="L17" s="14">
        <v>113400</v>
      </c>
      <c r="M17" s="1">
        <v>1582650</v>
      </c>
      <c r="N17" s="1">
        <v>24300</v>
      </c>
      <c r="O17" s="1">
        <f>M17-N17</f>
        <v>1558350</v>
      </c>
      <c r="P17" s="1">
        <v>16200</v>
      </c>
      <c r="Q17" s="1">
        <f t="shared" si="0"/>
        <v>1542150</v>
      </c>
      <c r="R17" s="1">
        <v>16200</v>
      </c>
      <c r="S17" s="1">
        <f t="shared" si="1"/>
        <v>1525950</v>
      </c>
      <c r="T17" s="1">
        <v>16200</v>
      </c>
      <c r="U17" s="1">
        <f t="shared" si="2"/>
        <v>1509750</v>
      </c>
      <c r="V17" s="1">
        <v>24300</v>
      </c>
      <c r="W17" s="1">
        <f t="shared" si="3"/>
        <v>1485450</v>
      </c>
      <c r="X17" s="1">
        <v>16200</v>
      </c>
      <c r="Y17" s="1">
        <f t="shared" si="4"/>
        <v>1469250</v>
      </c>
      <c r="Z17" s="25">
        <f t="shared" si="5"/>
        <v>267300</v>
      </c>
      <c r="AA17" s="1">
        <v>16200</v>
      </c>
      <c r="AB17" s="1">
        <f>Y17-AA17</f>
        <v>1453050</v>
      </c>
      <c r="AC17" s="1">
        <v>8100</v>
      </c>
      <c r="AD17" s="1">
        <f t="shared" si="6"/>
        <v>1444950</v>
      </c>
      <c r="AE17" s="1">
        <v>16200</v>
      </c>
      <c r="AF17" s="1">
        <f t="shared" si="11"/>
        <v>1428750</v>
      </c>
      <c r="AG17" s="1">
        <v>16200</v>
      </c>
      <c r="AH17" s="1">
        <f t="shared" si="7"/>
        <v>1412550</v>
      </c>
      <c r="AI17" s="1">
        <v>16200</v>
      </c>
      <c r="AJ17" s="1">
        <f t="shared" si="8"/>
        <v>1396350</v>
      </c>
      <c r="AK17" s="1">
        <v>8100</v>
      </c>
      <c r="AL17" s="1">
        <f t="shared" si="9"/>
        <v>1388250</v>
      </c>
      <c r="AM17" s="1">
        <f>8100+8100</f>
        <v>16200</v>
      </c>
      <c r="AN17" s="1">
        <f t="shared" si="10"/>
        <v>1372050</v>
      </c>
    </row>
    <row r="18" spans="2:40" ht="14.5" x14ac:dyDescent="0.35">
      <c r="B18" s="33" t="s">
        <v>882</v>
      </c>
      <c r="C18" s="34" t="s">
        <v>34</v>
      </c>
      <c r="D18" s="34" t="s">
        <v>883</v>
      </c>
      <c r="E18" s="34" t="s">
        <v>884</v>
      </c>
      <c r="F18" s="34" t="s">
        <v>140</v>
      </c>
      <c r="G18" s="35">
        <v>45874</v>
      </c>
      <c r="H18" s="35">
        <v>47700</v>
      </c>
      <c r="I18" s="34" t="s">
        <v>885</v>
      </c>
      <c r="J18" s="34" t="s">
        <v>43</v>
      </c>
      <c r="K18" s="36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f t="shared" si="0"/>
        <v>0</v>
      </c>
      <c r="R18" s="37">
        <v>0</v>
      </c>
      <c r="S18" s="37">
        <f t="shared" si="1"/>
        <v>0</v>
      </c>
      <c r="T18" s="37">
        <v>0</v>
      </c>
      <c r="U18" s="37">
        <f t="shared" si="2"/>
        <v>0</v>
      </c>
      <c r="V18" s="37">
        <v>0</v>
      </c>
      <c r="W18" s="37">
        <f t="shared" si="3"/>
        <v>0</v>
      </c>
      <c r="X18" s="37">
        <v>3957.9700000000003</v>
      </c>
      <c r="Y18" s="37">
        <f t="shared" si="4"/>
        <v>-3957.9700000000003</v>
      </c>
      <c r="Z18" s="25">
        <f t="shared" si="5"/>
        <v>152315.63</v>
      </c>
      <c r="AA18" s="37">
        <v>8684.0499999999993</v>
      </c>
      <c r="AB18" s="37">
        <f>Y18-AA18</f>
        <v>-12642.02</v>
      </c>
      <c r="AC18" s="37">
        <v>66742.5</v>
      </c>
      <c r="AD18" s="37">
        <f t="shared" si="6"/>
        <v>-79384.52</v>
      </c>
      <c r="AE18" s="37">
        <v>72931.109999999986</v>
      </c>
      <c r="AF18" s="37">
        <f t="shared" si="11"/>
        <v>-152315.63</v>
      </c>
      <c r="AG18" s="37">
        <v>73799.16</v>
      </c>
      <c r="AH18" s="37">
        <f t="shared" si="7"/>
        <v>-226114.79</v>
      </c>
      <c r="AI18" s="37">
        <v>73799.16</v>
      </c>
      <c r="AJ18" s="37">
        <f t="shared" si="8"/>
        <v>-299913.95</v>
      </c>
      <c r="AK18" s="37">
        <v>86819.08</v>
      </c>
      <c r="AL18" s="37">
        <f t="shared" si="9"/>
        <v>-386733.03</v>
      </c>
      <c r="AM18" s="37">
        <f>1767.77+60667.4+15931.41+6096.6</f>
        <v>84463.180000000008</v>
      </c>
      <c r="AN18" s="37">
        <f t="shared" si="10"/>
        <v>-471196.21</v>
      </c>
    </row>
    <row r="19" spans="2:40" ht="14.5" x14ac:dyDescent="0.35">
      <c r="B19" s="31" t="s">
        <v>64</v>
      </c>
      <c r="C19" s="29" t="s">
        <v>39</v>
      </c>
      <c r="D19" s="29" t="s">
        <v>65</v>
      </c>
      <c r="E19" s="29" t="s">
        <v>66</v>
      </c>
      <c r="F19" s="29" t="s">
        <v>917</v>
      </c>
      <c r="G19" s="30">
        <v>44302</v>
      </c>
      <c r="H19" s="30">
        <v>46127</v>
      </c>
      <c r="I19" s="29" t="s">
        <v>67</v>
      </c>
      <c r="J19" s="29" t="s">
        <v>68</v>
      </c>
      <c r="K19" s="31" t="s">
        <v>69</v>
      </c>
      <c r="L19" s="32">
        <v>1287.08</v>
      </c>
      <c r="M19" s="32">
        <v>17864.689999999999</v>
      </c>
      <c r="N19" s="32">
        <v>177.25</v>
      </c>
      <c r="O19" s="32">
        <f>M19-N19</f>
        <v>17687.439999999999</v>
      </c>
      <c r="P19" s="32">
        <v>177.43</v>
      </c>
      <c r="Q19" s="32">
        <f t="shared" si="0"/>
        <v>17510.009999999998</v>
      </c>
      <c r="R19" s="32">
        <v>177.52</v>
      </c>
      <c r="S19" s="32">
        <f t="shared" si="1"/>
        <v>17332.489999999998</v>
      </c>
      <c r="T19" s="32">
        <v>177.69</v>
      </c>
      <c r="U19" s="32">
        <f t="shared" si="2"/>
        <v>17154.8</v>
      </c>
      <c r="V19" s="32">
        <v>46.24</v>
      </c>
      <c r="W19" s="32">
        <f t="shared" si="3"/>
        <v>17108.559999999998</v>
      </c>
      <c r="X19" s="32">
        <v>131.26</v>
      </c>
      <c r="Y19" s="32">
        <f t="shared" si="4"/>
        <v>16977.3</v>
      </c>
      <c r="Z19" s="32">
        <f t="shared" si="5"/>
        <v>2621.83</v>
      </c>
      <c r="AA19" s="32">
        <v>92.48</v>
      </c>
      <c r="AB19" s="32">
        <v>0</v>
      </c>
      <c r="AC19" s="32">
        <v>177.45</v>
      </c>
      <c r="AD19" s="38">
        <f t="shared" si="6"/>
        <v>-177.45</v>
      </c>
      <c r="AE19" s="32">
        <v>177.43</v>
      </c>
      <c r="AF19" s="38">
        <f t="shared" si="11"/>
        <v>-354.88</v>
      </c>
      <c r="AG19" s="32">
        <v>308.74</v>
      </c>
      <c r="AH19" s="38">
        <f t="shared" si="7"/>
        <v>-663.62</v>
      </c>
      <c r="AI19" s="32">
        <v>46.24</v>
      </c>
      <c r="AJ19" s="38">
        <f t="shared" si="8"/>
        <v>-709.86</v>
      </c>
      <c r="AK19" s="48">
        <f>68.18+63.01+46.24</f>
        <v>177.43</v>
      </c>
      <c r="AL19" s="38">
        <f t="shared" si="9"/>
        <v>-887.29</v>
      </c>
      <c r="AM19" s="32">
        <f>46.24+68.18+63.12</f>
        <v>177.54000000000002</v>
      </c>
      <c r="AN19" s="38">
        <f t="shared" si="10"/>
        <v>-1064.83</v>
      </c>
    </row>
    <row r="20" spans="2:40" ht="14.5" x14ac:dyDescent="0.35">
      <c r="B20" s="31" t="s">
        <v>70</v>
      </c>
      <c r="C20" s="29" t="s">
        <v>39</v>
      </c>
      <c r="D20" s="29" t="s">
        <v>71</v>
      </c>
      <c r="E20" s="29" t="s">
        <v>72</v>
      </c>
      <c r="F20" s="29" t="s">
        <v>917</v>
      </c>
      <c r="G20" s="30">
        <v>44286</v>
      </c>
      <c r="H20" s="30">
        <v>46111</v>
      </c>
      <c r="I20" s="29" t="s">
        <v>73</v>
      </c>
      <c r="J20" s="29" t="s">
        <v>43</v>
      </c>
      <c r="K20" s="31">
        <v>0</v>
      </c>
      <c r="L20" s="32">
        <v>342223.9</v>
      </c>
      <c r="M20" s="32">
        <v>247048.67</v>
      </c>
      <c r="N20" s="32">
        <v>0</v>
      </c>
      <c r="O20" s="32">
        <v>218985.28</v>
      </c>
      <c r="P20" s="32">
        <v>0</v>
      </c>
      <c r="Q20" s="32">
        <f t="shared" si="0"/>
        <v>218985.28</v>
      </c>
      <c r="R20" s="32">
        <v>0</v>
      </c>
      <c r="S20" s="32">
        <f t="shared" si="1"/>
        <v>218985.28</v>
      </c>
      <c r="T20" s="32">
        <v>0</v>
      </c>
      <c r="U20" s="32">
        <f t="shared" si="2"/>
        <v>218985.28</v>
      </c>
      <c r="V20" s="32">
        <v>0</v>
      </c>
      <c r="W20" s="32">
        <f t="shared" si="3"/>
        <v>218985.28</v>
      </c>
      <c r="X20" s="32">
        <v>0</v>
      </c>
      <c r="Y20" s="32">
        <f t="shared" si="4"/>
        <v>218985.28</v>
      </c>
      <c r="Z20" s="32">
        <f t="shared" si="5"/>
        <v>342223.9</v>
      </c>
      <c r="AA20" s="32">
        <v>0</v>
      </c>
      <c r="AB20" s="32">
        <f t="shared" ref="AB20" si="12">Z20-AA20</f>
        <v>342223.9</v>
      </c>
      <c r="AC20" s="32">
        <v>0</v>
      </c>
      <c r="AD20" s="32">
        <f t="shared" si="6"/>
        <v>342223.9</v>
      </c>
      <c r="AE20" s="32">
        <v>0</v>
      </c>
      <c r="AF20" s="32">
        <f t="shared" si="11"/>
        <v>342223.9</v>
      </c>
      <c r="AG20" s="32">
        <v>0</v>
      </c>
      <c r="AH20" s="32">
        <f t="shared" si="7"/>
        <v>342223.9</v>
      </c>
      <c r="AI20" s="32">
        <v>0</v>
      </c>
      <c r="AJ20" s="32">
        <f t="shared" si="8"/>
        <v>342223.9</v>
      </c>
      <c r="AK20" s="32">
        <v>0</v>
      </c>
      <c r="AL20" s="32">
        <f t="shared" si="9"/>
        <v>342223.9</v>
      </c>
      <c r="AM20" s="32">
        <v>0</v>
      </c>
      <c r="AN20" s="32">
        <f t="shared" si="10"/>
        <v>342223.9</v>
      </c>
    </row>
    <row r="21" spans="2:40" ht="14.5" x14ac:dyDescent="0.35">
      <c r="B21" s="31" t="s">
        <v>74</v>
      </c>
      <c r="C21" s="29" t="s">
        <v>39</v>
      </c>
      <c r="D21" s="29" t="s">
        <v>75</v>
      </c>
      <c r="E21" s="29" t="s">
        <v>76</v>
      </c>
      <c r="F21" s="29" t="s">
        <v>918</v>
      </c>
      <c r="G21" s="30">
        <v>45251</v>
      </c>
      <c r="H21" s="30">
        <v>46163</v>
      </c>
      <c r="I21" s="29" t="s">
        <v>77</v>
      </c>
      <c r="J21" s="29" t="s">
        <v>78</v>
      </c>
      <c r="K21" s="31" t="s">
        <v>79</v>
      </c>
      <c r="L21" s="32">
        <v>0</v>
      </c>
      <c r="M21" s="32">
        <v>131013.41999999998</v>
      </c>
      <c r="N21" s="32">
        <v>0</v>
      </c>
      <c r="O21" s="32">
        <f>M21-N21</f>
        <v>131013.41999999998</v>
      </c>
      <c r="P21" s="32">
        <v>0</v>
      </c>
      <c r="Q21" s="32">
        <f t="shared" si="0"/>
        <v>131013.41999999998</v>
      </c>
      <c r="R21" s="32">
        <v>0</v>
      </c>
      <c r="S21" s="32">
        <f t="shared" si="1"/>
        <v>131013.41999999998</v>
      </c>
      <c r="T21" s="32">
        <v>0</v>
      </c>
      <c r="U21" s="32">
        <f t="shared" si="2"/>
        <v>131013.41999999998</v>
      </c>
      <c r="V21" s="32">
        <v>0</v>
      </c>
      <c r="W21" s="32">
        <f t="shared" si="3"/>
        <v>131013.41999999998</v>
      </c>
      <c r="X21" s="32">
        <v>0</v>
      </c>
      <c r="Y21" s="32">
        <f t="shared" si="4"/>
        <v>131013.41999999998</v>
      </c>
      <c r="Z21" s="32">
        <f t="shared" si="5"/>
        <v>0</v>
      </c>
      <c r="AA21" s="32">
        <v>0</v>
      </c>
      <c r="AB21" s="32">
        <v>131013.41999999998</v>
      </c>
      <c r="AC21" s="32">
        <v>0</v>
      </c>
      <c r="AD21" s="32">
        <f t="shared" si="6"/>
        <v>131013.41999999998</v>
      </c>
      <c r="AE21" s="32">
        <v>0</v>
      </c>
      <c r="AF21" s="32">
        <f t="shared" si="11"/>
        <v>131013.41999999998</v>
      </c>
      <c r="AG21" s="32">
        <v>0</v>
      </c>
      <c r="AH21" s="32">
        <f t="shared" si="7"/>
        <v>131013.41999999998</v>
      </c>
      <c r="AI21" s="32">
        <v>0</v>
      </c>
      <c r="AJ21" s="32">
        <f t="shared" si="8"/>
        <v>131013.41999999998</v>
      </c>
      <c r="AK21" s="32">
        <v>0</v>
      </c>
      <c r="AL21" s="32">
        <f t="shared" si="9"/>
        <v>131013.41999999998</v>
      </c>
      <c r="AM21" s="32">
        <v>0</v>
      </c>
      <c r="AN21" s="32">
        <f t="shared" si="10"/>
        <v>131013.41999999998</v>
      </c>
    </row>
    <row r="22" spans="2:40" ht="14.5" x14ac:dyDescent="0.35">
      <c r="B22" s="31" t="s">
        <v>80</v>
      </c>
      <c r="C22" s="29" t="s">
        <v>39</v>
      </c>
      <c r="D22" s="29" t="s">
        <v>81</v>
      </c>
      <c r="E22" s="29" t="s">
        <v>82</v>
      </c>
      <c r="F22" s="29" t="s">
        <v>917</v>
      </c>
      <c r="G22" s="30">
        <v>44114</v>
      </c>
      <c r="H22" s="30">
        <v>45939</v>
      </c>
      <c r="I22" s="29" t="s">
        <v>83</v>
      </c>
      <c r="J22" s="29" t="s">
        <v>84</v>
      </c>
      <c r="K22" s="31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f t="shared" si="0"/>
        <v>0</v>
      </c>
      <c r="R22" s="32">
        <v>0</v>
      </c>
      <c r="S22" s="32">
        <f t="shared" si="1"/>
        <v>0</v>
      </c>
      <c r="T22" s="32">
        <v>0</v>
      </c>
      <c r="U22" s="32">
        <f t="shared" si="2"/>
        <v>0</v>
      </c>
      <c r="V22" s="32">
        <v>0</v>
      </c>
      <c r="W22" s="32">
        <f t="shared" si="3"/>
        <v>0</v>
      </c>
      <c r="X22" s="32">
        <v>0</v>
      </c>
      <c r="Y22" s="32">
        <f t="shared" si="4"/>
        <v>0</v>
      </c>
      <c r="Z22" s="32">
        <f t="shared" si="5"/>
        <v>0</v>
      </c>
      <c r="AA22" s="32">
        <v>0</v>
      </c>
      <c r="AB22" s="32">
        <v>0</v>
      </c>
      <c r="AC22" s="32">
        <v>0</v>
      </c>
      <c r="AD22" s="32">
        <f t="shared" si="6"/>
        <v>0</v>
      </c>
      <c r="AE22" s="32">
        <v>0</v>
      </c>
      <c r="AF22" s="32">
        <f t="shared" si="11"/>
        <v>0</v>
      </c>
      <c r="AG22" s="32">
        <v>0</v>
      </c>
      <c r="AH22" s="32">
        <f t="shared" si="7"/>
        <v>0</v>
      </c>
      <c r="AI22" s="32">
        <v>0</v>
      </c>
      <c r="AJ22" s="32">
        <f t="shared" si="8"/>
        <v>0</v>
      </c>
      <c r="AK22" s="32">
        <v>0</v>
      </c>
      <c r="AL22" s="32">
        <f t="shared" si="9"/>
        <v>0</v>
      </c>
      <c r="AM22" s="32">
        <v>0</v>
      </c>
      <c r="AN22" s="32">
        <f t="shared" si="10"/>
        <v>0</v>
      </c>
    </row>
    <row r="23" spans="2:40" ht="14.5" x14ac:dyDescent="0.35">
      <c r="B23" s="9" t="s">
        <v>85</v>
      </c>
      <c r="C23" s="7" t="s">
        <v>34</v>
      </c>
      <c r="D23" s="7" t="s">
        <v>86</v>
      </c>
      <c r="E23" s="7" t="s">
        <v>87</v>
      </c>
      <c r="F23" s="7" t="s">
        <v>918</v>
      </c>
      <c r="G23" s="8">
        <v>45503</v>
      </c>
      <c r="H23" s="8">
        <v>46417</v>
      </c>
      <c r="I23" s="7" t="s">
        <v>88</v>
      </c>
      <c r="J23" s="7" t="s">
        <v>89</v>
      </c>
      <c r="K23" s="9" t="s">
        <v>90</v>
      </c>
      <c r="L23" s="14">
        <v>77038.880000000005</v>
      </c>
      <c r="M23" s="1">
        <v>184861.07</v>
      </c>
      <c r="N23" s="1">
        <v>12872.19</v>
      </c>
      <c r="O23" s="1">
        <f>M23-N23</f>
        <v>171988.88</v>
      </c>
      <c r="P23" s="1">
        <v>12872.19</v>
      </c>
      <c r="Q23" s="1">
        <f t="shared" si="0"/>
        <v>159116.69</v>
      </c>
      <c r="R23" s="1">
        <v>0</v>
      </c>
      <c r="S23" s="1">
        <f t="shared" si="1"/>
        <v>159116.69</v>
      </c>
      <c r="T23" s="1">
        <v>9604.1200000000008</v>
      </c>
      <c r="U23" s="1">
        <f t="shared" si="2"/>
        <v>149512.57</v>
      </c>
      <c r="V23" s="1">
        <v>19208.240000000002</v>
      </c>
      <c r="W23" s="1">
        <f t="shared" si="3"/>
        <v>130304.33</v>
      </c>
      <c r="X23" s="1">
        <v>28812.36</v>
      </c>
      <c r="Y23" s="1">
        <f t="shared" si="4"/>
        <v>101491.97</v>
      </c>
      <c r="Z23" s="25">
        <f t="shared" si="5"/>
        <v>179616.21999999997</v>
      </c>
      <c r="AA23" s="1">
        <v>0</v>
      </c>
      <c r="AB23" s="1">
        <f>Y23-AA23</f>
        <v>101491.97</v>
      </c>
      <c r="AC23" s="1">
        <v>9604.1200000000008</v>
      </c>
      <c r="AD23" s="1">
        <f t="shared" si="6"/>
        <v>91887.85</v>
      </c>
      <c r="AE23" s="1">
        <v>9604.1200000000008</v>
      </c>
      <c r="AF23" s="1">
        <f t="shared" si="11"/>
        <v>82283.73000000001</v>
      </c>
      <c r="AG23" s="1">
        <v>9604.1200000000008</v>
      </c>
      <c r="AH23" s="1">
        <f t="shared" si="7"/>
        <v>72679.610000000015</v>
      </c>
      <c r="AI23" s="1">
        <v>9604.1200000000008</v>
      </c>
      <c r="AJ23" s="1">
        <f t="shared" si="8"/>
        <v>63075.490000000013</v>
      </c>
      <c r="AK23" s="1">
        <v>9604.1200000000008</v>
      </c>
      <c r="AL23" s="1">
        <f t="shared" si="9"/>
        <v>53471.37000000001</v>
      </c>
      <c r="AM23" s="1">
        <v>9604.1200000000008</v>
      </c>
      <c r="AN23" s="1">
        <f t="shared" si="10"/>
        <v>43867.250000000007</v>
      </c>
    </row>
    <row r="24" spans="2:40" ht="14.5" x14ac:dyDescent="0.35">
      <c r="B24" s="31" t="s">
        <v>91</v>
      </c>
      <c r="C24" s="29" t="s">
        <v>39</v>
      </c>
      <c r="D24" s="29" t="s">
        <v>92</v>
      </c>
      <c r="E24" s="29" t="s">
        <v>93</v>
      </c>
      <c r="F24" s="29" t="s">
        <v>917</v>
      </c>
      <c r="G24" s="30">
        <v>44910</v>
      </c>
      <c r="H24" s="30">
        <v>45092</v>
      </c>
      <c r="I24" s="29" t="s">
        <v>94</v>
      </c>
      <c r="J24" s="29" t="s">
        <v>43</v>
      </c>
      <c r="K24" s="31">
        <v>0</v>
      </c>
      <c r="L24" s="39">
        <v>0</v>
      </c>
      <c r="M24" s="32">
        <v>0</v>
      </c>
      <c r="N24" s="32">
        <v>0</v>
      </c>
      <c r="O24" s="32">
        <v>0</v>
      </c>
      <c r="P24" s="32">
        <v>0</v>
      </c>
      <c r="Q24" s="32">
        <f t="shared" si="0"/>
        <v>0</v>
      </c>
      <c r="R24" s="32">
        <v>0</v>
      </c>
      <c r="S24" s="32">
        <f t="shared" si="1"/>
        <v>0</v>
      </c>
      <c r="T24" s="32">
        <v>0</v>
      </c>
      <c r="U24" s="32">
        <f t="shared" si="2"/>
        <v>0</v>
      </c>
      <c r="V24" s="32">
        <v>0</v>
      </c>
      <c r="W24" s="32">
        <f t="shared" si="3"/>
        <v>0</v>
      </c>
      <c r="X24" s="32">
        <v>0</v>
      </c>
      <c r="Y24" s="32">
        <f t="shared" si="4"/>
        <v>0</v>
      </c>
      <c r="Z24" s="32">
        <f t="shared" si="5"/>
        <v>0</v>
      </c>
      <c r="AA24" s="32">
        <v>0</v>
      </c>
      <c r="AB24" s="32">
        <v>0</v>
      </c>
      <c r="AC24" s="32">
        <v>0</v>
      </c>
      <c r="AD24" s="32">
        <f t="shared" si="6"/>
        <v>0</v>
      </c>
      <c r="AE24" s="32">
        <v>0</v>
      </c>
      <c r="AF24" s="32">
        <f t="shared" si="11"/>
        <v>0</v>
      </c>
      <c r="AG24" s="32">
        <v>0</v>
      </c>
      <c r="AH24" s="32">
        <f t="shared" si="7"/>
        <v>0</v>
      </c>
      <c r="AI24" s="32">
        <v>0</v>
      </c>
      <c r="AJ24" s="32">
        <f t="shared" si="8"/>
        <v>0</v>
      </c>
      <c r="AK24" s="32">
        <v>0</v>
      </c>
      <c r="AL24" s="32">
        <f t="shared" si="9"/>
        <v>0</v>
      </c>
      <c r="AM24" s="32">
        <v>0</v>
      </c>
      <c r="AN24" s="32">
        <f t="shared" si="10"/>
        <v>0</v>
      </c>
    </row>
    <row r="25" spans="2:40" ht="14.5" x14ac:dyDescent="0.35">
      <c r="B25" s="31" t="s">
        <v>95</v>
      </c>
      <c r="C25" s="29" t="s">
        <v>39</v>
      </c>
      <c r="D25" s="29" t="s">
        <v>96</v>
      </c>
      <c r="E25" s="29" t="s">
        <v>97</v>
      </c>
      <c r="F25" s="29" t="s">
        <v>917</v>
      </c>
      <c r="G25" s="30">
        <v>44610</v>
      </c>
      <c r="H25" s="30">
        <v>45065</v>
      </c>
      <c r="I25" s="29" t="s">
        <v>98</v>
      </c>
      <c r="J25" s="29" t="s">
        <v>43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f t="shared" si="0"/>
        <v>0</v>
      </c>
      <c r="R25" s="32">
        <v>0</v>
      </c>
      <c r="S25" s="32">
        <f t="shared" si="1"/>
        <v>0</v>
      </c>
      <c r="T25" s="32">
        <v>0</v>
      </c>
      <c r="U25" s="32">
        <f t="shared" si="2"/>
        <v>0</v>
      </c>
      <c r="V25" s="32">
        <v>0</v>
      </c>
      <c r="W25" s="32">
        <f t="shared" si="3"/>
        <v>0</v>
      </c>
      <c r="X25" s="32">
        <v>0</v>
      </c>
      <c r="Y25" s="32">
        <f t="shared" si="4"/>
        <v>0</v>
      </c>
      <c r="Z25" s="32">
        <f t="shared" si="5"/>
        <v>0</v>
      </c>
      <c r="AA25" s="32">
        <v>0</v>
      </c>
      <c r="AB25" s="32">
        <v>0</v>
      </c>
      <c r="AC25" s="32">
        <v>0</v>
      </c>
      <c r="AD25" s="32">
        <f t="shared" si="6"/>
        <v>0</v>
      </c>
      <c r="AE25" s="32">
        <v>0</v>
      </c>
      <c r="AF25" s="32">
        <f t="shared" si="11"/>
        <v>0</v>
      </c>
      <c r="AG25" s="32">
        <v>0</v>
      </c>
      <c r="AH25" s="32">
        <f t="shared" si="7"/>
        <v>0</v>
      </c>
      <c r="AI25" s="32">
        <v>0</v>
      </c>
      <c r="AJ25" s="32">
        <f t="shared" si="8"/>
        <v>0</v>
      </c>
      <c r="AK25" s="32">
        <v>0</v>
      </c>
      <c r="AL25" s="32">
        <f t="shared" si="9"/>
        <v>0</v>
      </c>
      <c r="AM25" s="32">
        <v>0</v>
      </c>
      <c r="AN25" s="32">
        <f t="shared" si="10"/>
        <v>0</v>
      </c>
    </row>
    <row r="26" spans="2:40" ht="14.5" x14ac:dyDescent="0.35">
      <c r="B26" s="9" t="s">
        <v>99</v>
      </c>
      <c r="C26" s="29" t="s">
        <v>34</v>
      </c>
      <c r="D26" s="29" t="s">
        <v>100</v>
      </c>
      <c r="E26" s="29" t="s">
        <v>101</v>
      </c>
      <c r="F26" s="29" t="s">
        <v>916</v>
      </c>
      <c r="G26" s="30">
        <v>45119</v>
      </c>
      <c r="H26" s="30">
        <v>46946</v>
      </c>
      <c r="I26" s="29" t="s">
        <v>102</v>
      </c>
      <c r="J26" s="29" t="s">
        <v>103</v>
      </c>
      <c r="K26" s="9" t="s">
        <v>104</v>
      </c>
      <c r="L26" s="4">
        <v>436793.24</v>
      </c>
      <c r="M26" s="1">
        <v>380925.44</v>
      </c>
      <c r="N26" s="1">
        <v>58353.08</v>
      </c>
      <c r="O26" s="1">
        <f>M26-N26</f>
        <v>322572.36</v>
      </c>
      <c r="P26" s="1">
        <v>0</v>
      </c>
      <c r="Q26" s="1">
        <f t="shared" si="0"/>
        <v>322572.36</v>
      </c>
      <c r="R26" s="1">
        <v>0</v>
      </c>
      <c r="S26" s="1">
        <f t="shared" si="1"/>
        <v>322572.36</v>
      </c>
      <c r="T26" s="1">
        <v>58353.08</v>
      </c>
      <c r="U26" s="1">
        <f t="shared" si="2"/>
        <v>264219.27999999997</v>
      </c>
      <c r="V26" s="1">
        <v>58353.08</v>
      </c>
      <c r="W26" s="1">
        <f t="shared" si="3"/>
        <v>205866.19999999995</v>
      </c>
      <c r="X26" s="1">
        <v>116706.16</v>
      </c>
      <c r="Y26" s="1">
        <f t="shared" si="4"/>
        <v>89160.03999999995</v>
      </c>
      <c r="Z26" s="1">
        <f t="shared" si="5"/>
        <v>786911.72</v>
      </c>
      <c r="AA26" s="1">
        <v>58353.08</v>
      </c>
      <c r="AB26" s="1">
        <v>3487968.02</v>
      </c>
      <c r="AC26" s="1">
        <v>0</v>
      </c>
      <c r="AD26" s="1">
        <f t="shared" si="6"/>
        <v>3487968.02</v>
      </c>
      <c r="AE26" s="1">
        <v>0</v>
      </c>
      <c r="AF26" s="1">
        <f t="shared" si="11"/>
        <v>3487968.02</v>
      </c>
      <c r="AG26" s="1">
        <v>0</v>
      </c>
      <c r="AH26" s="1">
        <f t="shared" si="7"/>
        <v>3487968.02</v>
      </c>
      <c r="AI26" s="1">
        <v>0</v>
      </c>
      <c r="AJ26" s="1">
        <f t="shared" si="8"/>
        <v>3487968.02</v>
      </c>
      <c r="AK26" s="1">
        <v>0</v>
      </c>
      <c r="AL26" s="1">
        <f t="shared" si="9"/>
        <v>3487968.02</v>
      </c>
      <c r="AM26" s="1">
        <v>0</v>
      </c>
      <c r="AN26" s="1">
        <f t="shared" si="10"/>
        <v>3487968.02</v>
      </c>
    </row>
    <row r="27" spans="2:40" ht="14.5" x14ac:dyDescent="0.35">
      <c r="B27" s="9" t="s">
        <v>105</v>
      </c>
      <c r="C27" s="7" t="s">
        <v>34</v>
      </c>
      <c r="D27" s="7" t="s">
        <v>106</v>
      </c>
      <c r="E27" s="7" t="s">
        <v>107</v>
      </c>
      <c r="F27" s="7" t="s">
        <v>917</v>
      </c>
      <c r="G27" s="8">
        <v>44807</v>
      </c>
      <c r="H27" s="8">
        <v>46633</v>
      </c>
      <c r="I27" s="7" t="s">
        <v>108</v>
      </c>
      <c r="J27" s="7" t="s">
        <v>109</v>
      </c>
      <c r="K27" s="9" t="s">
        <v>110</v>
      </c>
      <c r="L27" s="14">
        <v>12464.75</v>
      </c>
      <c r="M27" s="1">
        <v>504.75</v>
      </c>
      <c r="N27" s="1">
        <v>0</v>
      </c>
      <c r="O27" s="1">
        <v>504.75</v>
      </c>
      <c r="P27" s="1">
        <v>3116.19</v>
      </c>
      <c r="Q27" s="1">
        <v>123790.9</v>
      </c>
      <c r="R27" s="1">
        <v>12798.18</v>
      </c>
      <c r="S27" s="1">
        <f t="shared" si="1"/>
        <v>110992.72</v>
      </c>
      <c r="T27" s="1">
        <v>7000</v>
      </c>
      <c r="U27" s="1">
        <f t="shared" si="2"/>
        <v>103992.72</v>
      </c>
      <c r="V27" s="1">
        <v>0</v>
      </c>
      <c r="W27" s="1">
        <f t="shared" si="3"/>
        <v>103992.72</v>
      </c>
      <c r="X27" s="1">
        <v>6565.81</v>
      </c>
      <c r="Y27" s="1">
        <f t="shared" si="4"/>
        <v>97426.91</v>
      </c>
      <c r="Z27" s="25">
        <f t="shared" si="5"/>
        <v>51944.93</v>
      </c>
      <c r="AA27" s="1">
        <v>0</v>
      </c>
      <c r="AB27" s="27">
        <v>156619.93</v>
      </c>
      <c r="AC27" s="1">
        <v>10000</v>
      </c>
      <c r="AD27" s="1">
        <f t="shared" si="6"/>
        <v>146619.93</v>
      </c>
      <c r="AE27" s="1">
        <v>0</v>
      </c>
      <c r="AF27" s="1">
        <f t="shared" si="11"/>
        <v>146619.93</v>
      </c>
      <c r="AG27" s="1">
        <v>0</v>
      </c>
      <c r="AH27" s="1">
        <f t="shared" si="7"/>
        <v>146619.93</v>
      </c>
      <c r="AI27" s="1">
        <v>0</v>
      </c>
      <c r="AJ27" s="1">
        <f t="shared" si="8"/>
        <v>146619.93</v>
      </c>
      <c r="AK27" s="4">
        <v>0</v>
      </c>
      <c r="AL27" s="1">
        <f t="shared" si="9"/>
        <v>146619.93</v>
      </c>
      <c r="AM27" s="1">
        <f>6565.81+9848.71</f>
        <v>16414.52</v>
      </c>
      <c r="AN27" s="1">
        <f t="shared" si="10"/>
        <v>130205.40999999999</v>
      </c>
    </row>
    <row r="28" spans="2:40" ht="14.5" x14ac:dyDescent="0.35">
      <c r="B28" s="33" t="s">
        <v>886</v>
      </c>
      <c r="C28" s="34" t="s">
        <v>34</v>
      </c>
      <c r="D28" s="34" t="s">
        <v>887</v>
      </c>
      <c r="E28" s="34" t="s">
        <v>888</v>
      </c>
      <c r="F28" s="34" t="s">
        <v>140</v>
      </c>
      <c r="G28" s="35">
        <v>45873</v>
      </c>
      <c r="H28" s="35">
        <v>47699</v>
      </c>
      <c r="I28" s="34" t="s">
        <v>889</v>
      </c>
      <c r="J28" s="34" t="s">
        <v>43</v>
      </c>
      <c r="K28" s="36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f t="shared" si="0"/>
        <v>0</v>
      </c>
      <c r="R28" s="37">
        <v>0</v>
      </c>
      <c r="S28" s="37">
        <f t="shared" si="1"/>
        <v>0</v>
      </c>
      <c r="T28" s="37">
        <v>0</v>
      </c>
      <c r="U28" s="37">
        <f t="shared" si="2"/>
        <v>0</v>
      </c>
      <c r="V28" s="37">
        <v>0</v>
      </c>
      <c r="W28" s="37">
        <f t="shared" si="3"/>
        <v>0</v>
      </c>
      <c r="X28" s="37">
        <v>0</v>
      </c>
      <c r="Y28" s="37">
        <f t="shared" si="4"/>
        <v>0</v>
      </c>
      <c r="Z28" s="25">
        <f t="shared" si="5"/>
        <v>0</v>
      </c>
      <c r="AA28" s="37">
        <v>0</v>
      </c>
      <c r="AB28" s="37">
        <f>Y28-AA28</f>
        <v>0</v>
      </c>
      <c r="AC28" s="37">
        <v>0</v>
      </c>
      <c r="AD28" s="37">
        <f t="shared" si="6"/>
        <v>0</v>
      </c>
      <c r="AE28" s="37">
        <v>0</v>
      </c>
      <c r="AF28" s="37">
        <f t="shared" si="11"/>
        <v>0</v>
      </c>
      <c r="AG28" s="37">
        <v>0</v>
      </c>
      <c r="AH28" s="37">
        <f t="shared" si="7"/>
        <v>0</v>
      </c>
      <c r="AI28" s="37">
        <v>0</v>
      </c>
      <c r="AJ28" s="37">
        <f t="shared" si="8"/>
        <v>0</v>
      </c>
      <c r="AK28" s="49">
        <v>0</v>
      </c>
      <c r="AL28" s="37">
        <f t="shared" si="9"/>
        <v>0</v>
      </c>
      <c r="AM28" s="37">
        <v>0</v>
      </c>
      <c r="AN28" s="37">
        <f t="shared" si="10"/>
        <v>0</v>
      </c>
    </row>
    <row r="29" spans="2:40" ht="14.5" x14ac:dyDescent="0.35">
      <c r="B29" s="31" t="s">
        <v>111</v>
      </c>
      <c r="C29" s="29" t="s">
        <v>39</v>
      </c>
      <c r="D29" s="29" t="s">
        <v>112</v>
      </c>
      <c r="E29" s="29" t="s">
        <v>113</v>
      </c>
      <c r="F29" s="29" t="s">
        <v>917</v>
      </c>
      <c r="G29" s="30">
        <v>44984</v>
      </c>
      <c r="H29" s="30">
        <v>45343</v>
      </c>
      <c r="I29" s="29" t="s">
        <v>114</v>
      </c>
      <c r="J29" s="29" t="s">
        <v>43</v>
      </c>
      <c r="K29" s="31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f t="shared" si="0"/>
        <v>0</v>
      </c>
      <c r="R29" s="32">
        <v>0</v>
      </c>
      <c r="S29" s="32">
        <f t="shared" si="1"/>
        <v>0</v>
      </c>
      <c r="T29" s="32">
        <v>0</v>
      </c>
      <c r="U29" s="32">
        <f t="shared" si="2"/>
        <v>0</v>
      </c>
      <c r="V29" s="32">
        <v>0</v>
      </c>
      <c r="W29" s="32">
        <f t="shared" si="3"/>
        <v>0</v>
      </c>
      <c r="X29" s="32">
        <v>0</v>
      </c>
      <c r="Y29" s="32">
        <f t="shared" si="4"/>
        <v>0</v>
      </c>
      <c r="Z29" s="32">
        <f t="shared" si="5"/>
        <v>0</v>
      </c>
      <c r="AA29" s="32">
        <v>0</v>
      </c>
      <c r="AB29" s="32">
        <v>0</v>
      </c>
      <c r="AC29" s="32">
        <v>0</v>
      </c>
      <c r="AD29" s="32">
        <f t="shared" si="6"/>
        <v>0</v>
      </c>
      <c r="AE29" s="32">
        <v>0</v>
      </c>
      <c r="AF29" s="32">
        <f t="shared" si="11"/>
        <v>0</v>
      </c>
      <c r="AG29" s="32">
        <v>0</v>
      </c>
      <c r="AH29" s="32">
        <f t="shared" si="7"/>
        <v>0</v>
      </c>
      <c r="AI29" s="32">
        <v>0</v>
      </c>
      <c r="AJ29" s="32">
        <f t="shared" si="8"/>
        <v>0</v>
      </c>
      <c r="AK29" s="32">
        <v>0</v>
      </c>
      <c r="AL29" s="32">
        <f t="shared" si="9"/>
        <v>0</v>
      </c>
      <c r="AM29" s="32">
        <v>0</v>
      </c>
      <c r="AN29" s="32">
        <f t="shared" si="10"/>
        <v>0</v>
      </c>
    </row>
    <row r="30" spans="2:40" ht="14.5" x14ac:dyDescent="0.35">
      <c r="B30" s="31" t="s">
        <v>919</v>
      </c>
      <c r="C30" s="29" t="s">
        <v>39</v>
      </c>
      <c r="D30" s="29" t="s">
        <v>115</v>
      </c>
      <c r="E30" s="29" t="s">
        <v>116</v>
      </c>
      <c r="F30" s="29" t="s">
        <v>917</v>
      </c>
      <c r="G30" s="30">
        <v>44820</v>
      </c>
      <c r="H30" s="30">
        <v>44870</v>
      </c>
      <c r="I30" s="29" t="s">
        <v>117</v>
      </c>
      <c r="J30" s="29" t="s">
        <v>43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f t="shared" si="0"/>
        <v>0</v>
      </c>
      <c r="R30" s="32">
        <v>0</v>
      </c>
      <c r="S30" s="32">
        <f t="shared" si="1"/>
        <v>0</v>
      </c>
      <c r="T30" s="32">
        <v>0</v>
      </c>
      <c r="U30" s="32">
        <f t="shared" si="2"/>
        <v>0</v>
      </c>
      <c r="V30" s="32">
        <v>0</v>
      </c>
      <c r="W30" s="32">
        <f t="shared" si="3"/>
        <v>0</v>
      </c>
      <c r="X30" s="32">
        <v>0</v>
      </c>
      <c r="Y30" s="32">
        <f t="shared" si="4"/>
        <v>0</v>
      </c>
      <c r="Z30" s="32">
        <f t="shared" si="5"/>
        <v>0</v>
      </c>
      <c r="AA30" s="32">
        <v>0</v>
      </c>
      <c r="AB30" s="32">
        <v>0</v>
      </c>
      <c r="AC30" s="32">
        <v>0</v>
      </c>
      <c r="AD30" s="32">
        <f t="shared" si="6"/>
        <v>0</v>
      </c>
      <c r="AE30" s="32">
        <v>0</v>
      </c>
      <c r="AF30" s="32">
        <f t="shared" si="11"/>
        <v>0</v>
      </c>
      <c r="AG30" s="32">
        <v>0</v>
      </c>
      <c r="AH30" s="32">
        <f t="shared" si="7"/>
        <v>0</v>
      </c>
      <c r="AI30" s="32">
        <v>0</v>
      </c>
      <c r="AJ30" s="32">
        <f t="shared" si="8"/>
        <v>0</v>
      </c>
      <c r="AK30" s="32">
        <v>0</v>
      </c>
      <c r="AL30" s="32">
        <f t="shared" si="9"/>
        <v>0</v>
      </c>
      <c r="AM30" s="32">
        <v>0</v>
      </c>
      <c r="AN30" s="32">
        <f t="shared" si="10"/>
        <v>0</v>
      </c>
    </row>
    <row r="31" spans="2:40" ht="14.5" x14ac:dyDescent="0.35">
      <c r="B31" s="9" t="s">
        <v>118</v>
      </c>
      <c r="C31" s="7" t="s">
        <v>34</v>
      </c>
      <c r="D31" s="7" t="s">
        <v>119</v>
      </c>
      <c r="E31" s="7" t="s">
        <v>120</v>
      </c>
      <c r="F31" s="7" t="s">
        <v>917</v>
      </c>
      <c r="G31" s="8">
        <v>45329</v>
      </c>
      <c r="H31" s="8">
        <v>47156</v>
      </c>
      <c r="I31" s="7" t="s">
        <v>121</v>
      </c>
      <c r="J31" s="7" t="s">
        <v>43</v>
      </c>
      <c r="K31" s="9" t="s">
        <v>122</v>
      </c>
      <c r="L31" s="1">
        <v>487946.01</v>
      </c>
      <c r="M31" s="1">
        <v>3960105.29</v>
      </c>
      <c r="N31" s="1">
        <v>163723.89000000001</v>
      </c>
      <c r="O31" s="1">
        <v>3877878.14</v>
      </c>
      <c r="P31" s="1">
        <v>82047.850000000006</v>
      </c>
      <c r="Q31" s="1">
        <f t="shared" si="0"/>
        <v>3795830.29</v>
      </c>
      <c r="R31" s="1">
        <v>0</v>
      </c>
      <c r="S31" s="1">
        <f t="shared" si="1"/>
        <v>3795830.29</v>
      </c>
      <c r="T31" s="1">
        <v>82720.070000000007</v>
      </c>
      <c r="U31" s="1">
        <f t="shared" si="2"/>
        <v>3713110.22</v>
      </c>
      <c r="V31" s="1">
        <v>82498.86</v>
      </c>
      <c r="W31" s="1">
        <f t="shared" si="3"/>
        <v>3630611.3600000003</v>
      </c>
      <c r="X31" s="1">
        <v>82432.11</v>
      </c>
      <c r="Y31" s="1">
        <f t="shared" si="4"/>
        <v>3548179.2500000005</v>
      </c>
      <c r="Z31" s="25">
        <f t="shared" si="5"/>
        <v>1229236.52</v>
      </c>
      <c r="AA31" s="1">
        <v>82525.42</v>
      </c>
      <c r="AB31" s="1">
        <f>Y31-AA31</f>
        <v>3465653.8300000005</v>
      </c>
      <c r="AC31" s="1">
        <v>0</v>
      </c>
      <c r="AD31" s="1">
        <f t="shared" si="6"/>
        <v>3465653.8300000005</v>
      </c>
      <c r="AE31" s="1">
        <v>165342.31</v>
      </c>
      <c r="AF31" s="1">
        <f t="shared" si="11"/>
        <v>3300311.5200000005</v>
      </c>
      <c r="AG31" s="1">
        <v>82835.990000000005</v>
      </c>
      <c r="AH31" s="1">
        <f t="shared" si="7"/>
        <v>3217475.5300000003</v>
      </c>
      <c r="AI31" s="1">
        <v>81114.61</v>
      </c>
      <c r="AJ31" s="1">
        <f t="shared" si="8"/>
        <v>3136360.9200000004</v>
      </c>
      <c r="AK31" s="1">
        <v>81735.98</v>
      </c>
      <c r="AL31" s="1">
        <f t="shared" si="9"/>
        <v>3054624.9400000004</v>
      </c>
      <c r="AM31" s="1">
        <v>82485.259999999995</v>
      </c>
      <c r="AN31" s="1">
        <f t="shared" si="10"/>
        <v>2972139.6800000006</v>
      </c>
    </row>
    <row r="32" spans="2:40" ht="14.5" x14ac:dyDescent="0.35">
      <c r="B32" s="9" t="s">
        <v>123</v>
      </c>
      <c r="C32" s="7" t="s">
        <v>34</v>
      </c>
      <c r="D32" s="7" t="s">
        <v>124</v>
      </c>
      <c r="E32" s="7" t="s">
        <v>125</v>
      </c>
      <c r="F32" s="7" t="s">
        <v>917</v>
      </c>
      <c r="G32" s="8">
        <v>45008</v>
      </c>
      <c r="H32" s="8">
        <v>46835</v>
      </c>
      <c r="I32" s="7" t="s">
        <v>126</v>
      </c>
      <c r="J32" s="7" t="s">
        <v>43</v>
      </c>
      <c r="K32" s="9" t="s">
        <v>127</v>
      </c>
      <c r="L32" s="14">
        <v>529071.42000000004</v>
      </c>
      <c r="M32" s="1">
        <v>494317.18</v>
      </c>
      <c r="N32" s="1">
        <v>151765.89000000001</v>
      </c>
      <c r="O32" s="1">
        <f>M32-N32</f>
        <v>342551.29</v>
      </c>
      <c r="P32" s="1">
        <v>75029.240000000005</v>
      </c>
      <c r="Q32" s="1">
        <f t="shared" si="0"/>
        <v>267522.05</v>
      </c>
      <c r="R32" s="1">
        <v>75298.509999999995</v>
      </c>
      <c r="S32" s="1">
        <f t="shared" si="1"/>
        <v>192223.53999999998</v>
      </c>
      <c r="T32" s="1">
        <v>0</v>
      </c>
      <c r="U32" s="1">
        <f t="shared" si="2"/>
        <v>192223.53999999998</v>
      </c>
      <c r="V32" s="1">
        <v>76968.34</v>
      </c>
      <c r="W32" s="1">
        <f t="shared" si="3"/>
        <v>115255.19999999998</v>
      </c>
      <c r="X32" s="1">
        <v>152294.38</v>
      </c>
      <c r="Y32" s="27">
        <v>7048555.6500000004</v>
      </c>
      <c r="Z32" s="25">
        <f t="shared" si="5"/>
        <v>1202172.25</v>
      </c>
      <c r="AA32" s="1">
        <v>76616.179999999993</v>
      </c>
      <c r="AB32" s="1">
        <f>Y32-AA32</f>
        <v>6971939.4700000007</v>
      </c>
      <c r="AC32" s="1">
        <v>0</v>
      </c>
      <c r="AD32" s="1">
        <f t="shared" si="6"/>
        <v>6971939.4700000007</v>
      </c>
      <c r="AE32" s="1">
        <v>65128.29</v>
      </c>
      <c r="AF32" s="1">
        <f t="shared" si="11"/>
        <v>6906811.1800000006</v>
      </c>
      <c r="AG32" s="1">
        <v>527226.48</v>
      </c>
      <c r="AH32" s="1">
        <f t="shared" si="7"/>
        <v>6379584.7000000011</v>
      </c>
      <c r="AI32" s="1">
        <v>527226.48</v>
      </c>
      <c r="AJ32" s="1">
        <f t="shared" si="8"/>
        <v>5852358.2200000007</v>
      </c>
      <c r="AK32" s="1">
        <v>163270.82999999999</v>
      </c>
      <c r="AL32" s="1">
        <f t="shared" si="9"/>
        <v>5689087.3900000006</v>
      </c>
      <c r="AM32" s="1">
        <f>172770.21+170784.92</f>
        <v>343555.13</v>
      </c>
      <c r="AN32" s="1">
        <f t="shared" si="10"/>
        <v>5345532.2600000007</v>
      </c>
    </row>
    <row r="33" spans="2:40" ht="14.5" x14ac:dyDescent="0.35">
      <c r="B33" s="9" t="s">
        <v>128</v>
      </c>
      <c r="C33" s="7" t="s">
        <v>34</v>
      </c>
      <c r="D33" s="7" t="s">
        <v>129</v>
      </c>
      <c r="E33" s="7" t="s">
        <v>130</v>
      </c>
      <c r="F33" s="7" t="s">
        <v>817</v>
      </c>
      <c r="G33" s="8">
        <v>45818</v>
      </c>
      <c r="H33" s="8">
        <v>46914</v>
      </c>
      <c r="I33" s="7" t="s">
        <v>131</v>
      </c>
      <c r="J33" s="7" t="s">
        <v>43</v>
      </c>
      <c r="K33" s="9">
        <v>0</v>
      </c>
      <c r="L33" s="14">
        <v>5079096.3600000003</v>
      </c>
      <c r="M33" s="1">
        <v>0</v>
      </c>
      <c r="N33" s="1">
        <v>5079096.3600000003</v>
      </c>
      <c r="O33" s="1">
        <v>29943874.800000001</v>
      </c>
      <c r="P33" s="1">
        <v>0</v>
      </c>
      <c r="Q33" s="1">
        <f t="shared" si="0"/>
        <v>29943874.800000001</v>
      </c>
      <c r="R33" s="1">
        <v>0</v>
      </c>
      <c r="S33" s="1">
        <f t="shared" si="1"/>
        <v>29943874.800000001</v>
      </c>
      <c r="T33" s="1">
        <v>0</v>
      </c>
      <c r="U33" s="1">
        <f t="shared" si="2"/>
        <v>29943874.800000001</v>
      </c>
      <c r="V33" s="1">
        <v>0</v>
      </c>
      <c r="W33" s="1">
        <f t="shared" si="3"/>
        <v>29943874.800000001</v>
      </c>
      <c r="X33" s="1">
        <v>0</v>
      </c>
      <c r="Y33" s="1">
        <f t="shared" ref="Y33:Y75" si="13">W33-X33</f>
        <v>29943874.800000001</v>
      </c>
      <c r="Z33" s="25">
        <f t="shared" si="5"/>
        <v>10158192.720000001</v>
      </c>
      <c r="AA33" s="1">
        <v>0</v>
      </c>
      <c r="AB33" s="1">
        <f>Y33-AA33</f>
        <v>29943874.800000001</v>
      </c>
      <c r="AC33" s="1">
        <v>0</v>
      </c>
      <c r="AD33" s="1">
        <f t="shared" si="6"/>
        <v>29943874.800000001</v>
      </c>
      <c r="AE33" s="1">
        <v>0</v>
      </c>
      <c r="AF33" s="1">
        <f t="shared" si="11"/>
        <v>29943874.800000001</v>
      </c>
      <c r="AG33" s="1">
        <v>0</v>
      </c>
      <c r="AH33" s="1">
        <f t="shared" si="7"/>
        <v>29943874.800000001</v>
      </c>
      <c r="AI33" s="1">
        <v>0</v>
      </c>
      <c r="AJ33" s="1">
        <f t="shared" si="8"/>
        <v>29943874.800000001</v>
      </c>
      <c r="AK33" s="4">
        <v>0</v>
      </c>
      <c r="AL33" s="1">
        <f t="shared" si="9"/>
        <v>29943874.800000001</v>
      </c>
      <c r="AM33" s="1">
        <v>5959209.2400000002</v>
      </c>
      <c r="AN33" s="1">
        <f t="shared" si="10"/>
        <v>23984665.560000002</v>
      </c>
    </row>
    <row r="34" spans="2:40" ht="14.5" x14ac:dyDescent="0.35">
      <c r="B34" s="31" t="s">
        <v>128</v>
      </c>
      <c r="C34" s="29" t="s">
        <v>39</v>
      </c>
      <c r="D34" s="29" t="s">
        <v>129</v>
      </c>
      <c r="E34" s="29" t="s">
        <v>132</v>
      </c>
      <c r="F34" s="29" t="s">
        <v>133</v>
      </c>
      <c r="G34" s="30">
        <v>44575</v>
      </c>
      <c r="H34" s="30">
        <v>45730</v>
      </c>
      <c r="I34" s="29" t="s">
        <v>134</v>
      </c>
      <c r="J34" s="29" t="s">
        <v>43</v>
      </c>
      <c r="K34" s="31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f t="shared" si="0"/>
        <v>0</v>
      </c>
      <c r="R34" s="32">
        <v>0</v>
      </c>
      <c r="S34" s="32">
        <f t="shared" si="1"/>
        <v>0</v>
      </c>
      <c r="T34" s="32">
        <v>0</v>
      </c>
      <c r="U34" s="32">
        <f t="shared" si="2"/>
        <v>0</v>
      </c>
      <c r="V34" s="32">
        <v>0</v>
      </c>
      <c r="W34" s="32">
        <f t="shared" si="3"/>
        <v>0</v>
      </c>
      <c r="X34" s="32">
        <v>0</v>
      </c>
      <c r="Y34" s="32">
        <f t="shared" si="13"/>
        <v>0</v>
      </c>
      <c r="Z34" s="32">
        <f t="shared" si="5"/>
        <v>0</v>
      </c>
      <c r="AA34" s="32">
        <v>0</v>
      </c>
      <c r="AB34" s="32">
        <v>0</v>
      </c>
      <c r="AC34" s="32">
        <v>0</v>
      </c>
      <c r="AD34" s="32">
        <f t="shared" si="6"/>
        <v>0</v>
      </c>
      <c r="AE34" s="32">
        <v>0</v>
      </c>
      <c r="AF34" s="32">
        <f t="shared" si="11"/>
        <v>0</v>
      </c>
      <c r="AG34" s="32">
        <v>0</v>
      </c>
      <c r="AH34" s="32">
        <f t="shared" si="7"/>
        <v>0</v>
      </c>
      <c r="AI34" s="32">
        <v>0</v>
      </c>
      <c r="AJ34" s="32">
        <f t="shared" si="8"/>
        <v>0</v>
      </c>
      <c r="AK34" s="32">
        <v>0</v>
      </c>
      <c r="AL34" s="32">
        <f t="shared" si="9"/>
        <v>0</v>
      </c>
      <c r="AM34" s="32">
        <v>0</v>
      </c>
      <c r="AN34" s="32">
        <f t="shared" si="10"/>
        <v>0</v>
      </c>
    </row>
    <row r="35" spans="2:40" ht="14.5" x14ac:dyDescent="0.35">
      <c r="B35" s="9" t="s">
        <v>128</v>
      </c>
      <c r="C35" s="7" t="s">
        <v>34</v>
      </c>
      <c r="D35" s="7" t="s">
        <v>129</v>
      </c>
      <c r="E35" s="7" t="s">
        <v>135</v>
      </c>
      <c r="F35" s="7" t="s">
        <v>140</v>
      </c>
      <c r="G35" s="8">
        <v>44995</v>
      </c>
      <c r="H35" s="50">
        <v>46456</v>
      </c>
      <c r="I35" s="7" t="s">
        <v>136</v>
      </c>
      <c r="J35" s="7" t="s">
        <v>43</v>
      </c>
      <c r="K35" s="9">
        <v>0</v>
      </c>
      <c r="L35" s="1">
        <v>339975.9</v>
      </c>
      <c r="M35" s="1">
        <v>6199369.4299999988</v>
      </c>
      <c r="N35" s="1">
        <v>0</v>
      </c>
      <c r="O35" s="1">
        <f>M35-N35</f>
        <v>6199369.4299999988</v>
      </c>
      <c r="P35" s="1">
        <v>0</v>
      </c>
      <c r="Q35" s="1">
        <f t="shared" si="0"/>
        <v>6199369.4299999988</v>
      </c>
      <c r="R35" s="1">
        <v>0</v>
      </c>
      <c r="S35" s="1">
        <f t="shared" si="1"/>
        <v>6199369.4299999988</v>
      </c>
      <c r="T35" s="1">
        <v>0</v>
      </c>
      <c r="U35" s="1">
        <f t="shared" si="2"/>
        <v>6199369.4299999988</v>
      </c>
      <c r="V35" s="1">
        <v>0</v>
      </c>
      <c r="W35" s="1">
        <f t="shared" si="3"/>
        <v>6199369.4299999988</v>
      </c>
      <c r="X35" s="1">
        <v>0</v>
      </c>
      <c r="Y35" s="1">
        <f t="shared" si="13"/>
        <v>6199369.4299999988</v>
      </c>
      <c r="Z35" s="25">
        <f t="shared" si="5"/>
        <v>339975.9</v>
      </c>
      <c r="AA35" s="1">
        <v>0</v>
      </c>
      <c r="AB35" s="1">
        <f>Y35-AA35</f>
        <v>6199369.4299999988</v>
      </c>
      <c r="AC35" s="1">
        <v>0</v>
      </c>
      <c r="AD35" s="1">
        <f t="shared" si="6"/>
        <v>6199369.4299999988</v>
      </c>
      <c r="AE35" s="1">
        <v>0</v>
      </c>
      <c r="AF35" s="1">
        <v>15944556.800000001</v>
      </c>
      <c r="AG35" s="1">
        <v>0</v>
      </c>
      <c r="AH35" s="1">
        <f t="shared" si="7"/>
        <v>15944556.800000001</v>
      </c>
      <c r="AI35" s="1">
        <v>339975.9</v>
      </c>
      <c r="AJ35" s="1">
        <f t="shared" si="8"/>
        <v>15604580.9</v>
      </c>
      <c r="AK35" s="1">
        <v>0</v>
      </c>
      <c r="AL35" s="1">
        <f t="shared" si="9"/>
        <v>15604580.9</v>
      </c>
      <c r="AM35" s="1">
        <v>0</v>
      </c>
      <c r="AN35" s="1">
        <f t="shared" si="10"/>
        <v>15604580.9</v>
      </c>
    </row>
    <row r="36" spans="2:40" ht="14.5" x14ac:dyDescent="0.35">
      <c r="B36" s="31" t="s">
        <v>137</v>
      </c>
      <c r="C36" s="29" t="s">
        <v>39</v>
      </c>
      <c r="D36" s="29" t="s">
        <v>138</v>
      </c>
      <c r="E36" s="29" t="s">
        <v>139</v>
      </c>
      <c r="F36" s="29" t="s">
        <v>140</v>
      </c>
      <c r="G36" s="30">
        <v>45287</v>
      </c>
      <c r="H36" s="30">
        <v>45853</v>
      </c>
      <c r="I36" s="29" t="s">
        <v>141</v>
      </c>
      <c r="J36" s="29" t="s">
        <v>43</v>
      </c>
      <c r="K36" s="31" t="s">
        <v>142</v>
      </c>
      <c r="L36" s="32">
        <v>549959.22</v>
      </c>
      <c r="M36" s="32">
        <v>0</v>
      </c>
      <c r="N36" s="32">
        <v>0</v>
      </c>
      <c r="O36" s="32">
        <v>480835.98000000004</v>
      </c>
      <c r="P36" s="32">
        <v>0</v>
      </c>
      <c r="Q36" s="32">
        <f t="shared" si="0"/>
        <v>480835.98000000004</v>
      </c>
      <c r="R36" s="32">
        <v>0</v>
      </c>
      <c r="S36" s="32">
        <f t="shared" si="1"/>
        <v>480835.98000000004</v>
      </c>
      <c r="T36" s="32">
        <v>0</v>
      </c>
      <c r="U36" s="32">
        <f t="shared" si="2"/>
        <v>480835.98000000004</v>
      </c>
      <c r="V36" s="32">
        <v>0</v>
      </c>
      <c r="W36" s="32">
        <f t="shared" si="3"/>
        <v>480835.98000000004</v>
      </c>
      <c r="X36" s="32">
        <v>0</v>
      </c>
      <c r="Y36" s="32">
        <f t="shared" si="13"/>
        <v>480835.98000000004</v>
      </c>
      <c r="Z36" s="32">
        <f t="shared" si="5"/>
        <v>549959.22</v>
      </c>
      <c r="AA36" s="32">
        <v>0</v>
      </c>
      <c r="AB36" s="32">
        <v>0</v>
      </c>
      <c r="AC36" s="32">
        <v>0</v>
      </c>
      <c r="AD36" s="32">
        <f t="shared" si="6"/>
        <v>0</v>
      </c>
      <c r="AE36" s="32">
        <v>0</v>
      </c>
      <c r="AF36" s="32">
        <f t="shared" si="11"/>
        <v>0</v>
      </c>
      <c r="AG36" s="32">
        <v>0</v>
      </c>
      <c r="AH36" s="32">
        <f t="shared" si="7"/>
        <v>0</v>
      </c>
      <c r="AI36" s="32">
        <v>0</v>
      </c>
      <c r="AJ36" s="32">
        <f t="shared" si="8"/>
        <v>0</v>
      </c>
      <c r="AK36" s="32"/>
      <c r="AL36" s="32">
        <f t="shared" si="9"/>
        <v>0</v>
      </c>
      <c r="AM36" s="32">
        <v>0</v>
      </c>
      <c r="AN36" s="32">
        <f t="shared" si="10"/>
        <v>0</v>
      </c>
    </row>
    <row r="37" spans="2:40" ht="14.5" x14ac:dyDescent="0.35">
      <c r="B37" s="9" t="s">
        <v>143</v>
      </c>
      <c r="C37" s="7" t="s">
        <v>34</v>
      </c>
      <c r="D37" s="7" t="s">
        <v>144</v>
      </c>
      <c r="E37" s="7" t="s">
        <v>145</v>
      </c>
      <c r="F37" s="7" t="s">
        <v>917</v>
      </c>
      <c r="G37" s="8">
        <v>45642</v>
      </c>
      <c r="H37" s="8">
        <v>46554</v>
      </c>
      <c r="I37" s="7" t="s">
        <v>146</v>
      </c>
      <c r="J37" s="7" t="s">
        <v>43</v>
      </c>
      <c r="K37" s="9" t="s">
        <v>147</v>
      </c>
      <c r="L37" s="14">
        <v>0</v>
      </c>
      <c r="M37" s="1">
        <v>0</v>
      </c>
      <c r="N37" s="1">
        <v>26000</v>
      </c>
      <c r="O37" s="1">
        <v>52000</v>
      </c>
      <c r="P37" s="1">
        <v>0</v>
      </c>
      <c r="Q37" s="1">
        <f t="shared" si="0"/>
        <v>52000</v>
      </c>
      <c r="R37" s="1">
        <v>26000</v>
      </c>
      <c r="S37" s="1">
        <f t="shared" si="1"/>
        <v>26000</v>
      </c>
      <c r="T37" s="1">
        <v>0</v>
      </c>
      <c r="U37" s="1">
        <f t="shared" si="2"/>
        <v>26000</v>
      </c>
      <c r="V37" s="1">
        <v>0</v>
      </c>
      <c r="W37" s="1">
        <f t="shared" si="3"/>
        <v>26000</v>
      </c>
      <c r="X37" s="1">
        <v>11000</v>
      </c>
      <c r="Y37" s="1">
        <f t="shared" si="13"/>
        <v>15000</v>
      </c>
      <c r="Z37" s="25">
        <f t="shared" si="5"/>
        <v>66600</v>
      </c>
      <c r="AA37" s="1">
        <v>3600</v>
      </c>
      <c r="AB37" s="1">
        <f>Y37-AA37</f>
        <v>11400</v>
      </c>
      <c r="AC37" s="1">
        <v>0</v>
      </c>
      <c r="AD37" s="1">
        <f t="shared" si="6"/>
        <v>11400</v>
      </c>
      <c r="AE37" s="1">
        <v>0</v>
      </c>
      <c r="AF37" s="1">
        <f t="shared" si="11"/>
        <v>11400</v>
      </c>
      <c r="AG37" s="1">
        <v>0</v>
      </c>
      <c r="AH37" s="1">
        <f t="shared" si="7"/>
        <v>11400</v>
      </c>
      <c r="AI37" s="1">
        <v>0</v>
      </c>
      <c r="AJ37" s="1">
        <f t="shared" si="8"/>
        <v>11400</v>
      </c>
      <c r="AK37" s="1">
        <v>0</v>
      </c>
      <c r="AL37" s="1">
        <f t="shared" si="9"/>
        <v>11400</v>
      </c>
      <c r="AM37" s="1">
        <v>0</v>
      </c>
      <c r="AN37" s="1">
        <f t="shared" si="10"/>
        <v>11400</v>
      </c>
    </row>
    <row r="38" spans="2:40" ht="14.5" x14ac:dyDescent="0.35">
      <c r="B38" s="9" t="s">
        <v>143</v>
      </c>
      <c r="C38" s="7" t="s">
        <v>34</v>
      </c>
      <c r="D38" s="7" t="s">
        <v>144</v>
      </c>
      <c r="E38" s="7" t="s">
        <v>148</v>
      </c>
      <c r="F38" s="7" t="s">
        <v>917</v>
      </c>
      <c r="G38" s="8">
        <v>45642</v>
      </c>
      <c r="H38" s="8">
        <v>46554</v>
      </c>
      <c r="I38" s="7" t="s">
        <v>149</v>
      </c>
      <c r="J38" s="7" t="s">
        <v>43</v>
      </c>
      <c r="K38" s="9" t="s">
        <v>150</v>
      </c>
      <c r="L38" s="41">
        <v>0</v>
      </c>
      <c r="M38" s="1">
        <v>0</v>
      </c>
      <c r="N38" s="1">
        <v>15500</v>
      </c>
      <c r="O38" s="1">
        <v>79000</v>
      </c>
      <c r="P38" s="1">
        <v>0</v>
      </c>
      <c r="Q38" s="1">
        <f t="shared" si="0"/>
        <v>79000</v>
      </c>
      <c r="R38" s="1">
        <v>36600</v>
      </c>
      <c r="S38" s="1">
        <f t="shared" si="1"/>
        <v>42400</v>
      </c>
      <c r="T38" s="1">
        <v>0</v>
      </c>
      <c r="U38" s="1">
        <f t="shared" si="2"/>
        <v>42400</v>
      </c>
      <c r="V38" s="1">
        <v>0</v>
      </c>
      <c r="W38" s="1">
        <f t="shared" si="3"/>
        <v>42400</v>
      </c>
      <c r="X38" s="1">
        <v>0</v>
      </c>
      <c r="Y38" s="1">
        <f t="shared" si="13"/>
        <v>42400</v>
      </c>
      <c r="Z38" s="25">
        <f t="shared" si="5"/>
        <v>52100</v>
      </c>
      <c r="AA38" s="1">
        <v>0</v>
      </c>
      <c r="AB38" s="1">
        <f>Y38-AA38</f>
        <v>42400</v>
      </c>
      <c r="AC38" s="1">
        <v>0</v>
      </c>
      <c r="AD38" s="1">
        <f t="shared" si="6"/>
        <v>42400</v>
      </c>
      <c r="AE38" s="1">
        <v>0</v>
      </c>
      <c r="AF38" s="1">
        <f t="shared" si="11"/>
        <v>42400</v>
      </c>
      <c r="AG38" s="1">
        <v>5400</v>
      </c>
      <c r="AH38" s="1">
        <f t="shared" si="7"/>
        <v>37000</v>
      </c>
      <c r="AI38" s="1">
        <v>5400</v>
      </c>
      <c r="AJ38" s="1">
        <f t="shared" si="8"/>
        <v>31600</v>
      </c>
      <c r="AK38" s="1">
        <v>0</v>
      </c>
      <c r="AL38" s="1">
        <f t="shared" si="9"/>
        <v>31600</v>
      </c>
      <c r="AM38" s="1">
        <v>14000</v>
      </c>
      <c r="AN38" s="1">
        <f t="shared" si="10"/>
        <v>17600</v>
      </c>
    </row>
    <row r="39" spans="2:40" ht="14.5" x14ac:dyDescent="0.35">
      <c r="B39" s="31" t="s">
        <v>151</v>
      </c>
      <c r="C39" s="29" t="s">
        <v>39</v>
      </c>
      <c r="D39" s="29" t="s">
        <v>152</v>
      </c>
      <c r="E39" s="29" t="s">
        <v>153</v>
      </c>
      <c r="F39" s="29" t="s">
        <v>918</v>
      </c>
      <c r="G39" s="30">
        <v>44787</v>
      </c>
      <c r="H39" s="30">
        <v>45702</v>
      </c>
      <c r="I39" s="29" t="s">
        <v>154</v>
      </c>
      <c r="J39" s="29" t="s">
        <v>155</v>
      </c>
      <c r="K39" s="31">
        <v>0</v>
      </c>
      <c r="L39" s="32">
        <v>18813</v>
      </c>
      <c r="M39" s="32">
        <v>0</v>
      </c>
      <c r="N39" s="32">
        <v>0</v>
      </c>
      <c r="O39" s="32">
        <v>0</v>
      </c>
      <c r="P39" s="32">
        <v>0</v>
      </c>
      <c r="Q39" s="32">
        <f t="shared" si="0"/>
        <v>0</v>
      </c>
      <c r="R39" s="32">
        <v>0</v>
      </c>
      <c r="S39" s="32">
        <f t="shared" si="1"/>
        <v>0</v>
      </c>
      <c r="T39" s="32">
        <v>0</v>
      </c>
      <c r="U39" s="32">
        <f t="shared" si="2"/>
        <v>0</v>
      </c>
      <c r="V39" s="32">
        <v>0</v>
      </c>
      <c r="W39" s="32">
        <f t="shared" si="3"/>
        <v>0</v>
      </c>
      <c r="X39" s="32">
        <v>0</v>
      </c>
      <c r="Y39" s="32">
        <f t="shared" si="13"/>
        <v>0</v>
      </c>
      <c r="Z39" s="32">
        <f t="shared" si="5"/>
        <v>18813</v>
      </c>
      <c r="AA39" s="32">
        <v>0</v>
      </c>
      <c r="AB39" s="32">
        <v>0</v>
      </c>
      <c r="AC39" s="32">
        <v>0</v>
      </c>
      <c r="AD39" s="32">
        <f t="shared" si="6"/>
        <v>0</v>
      </c>
      <c r="AE39" s="32">
        <v>0</v>
      </c>
      <c r="AF39" s="32">
        <f t="shared" si="11"/>
        <v>0</v>
      </c>
      <c r="AG39" s="32">
        <v>0</v>
      </c>
      <c r="AH39" s="32">
        <f t="shared" si="7"/>
        <v>0</v>
      </c>
      <c r="AI39" s="32">
        <v>0</v>
      </c>
      <c r="AJ39" s="32">
        <f t="shared" si="8"/>
        <v>0</v>
      </c>
      <c r="AK39" s="32">
        <v>0</v>
      </c>
      <c r="AL39" s="32">
        <f t="shared" si="9"/>
        <v>0</v>
      </c>
      <c r="AM39" s="32">
        <v>0</v>
      </c>
      <c r="AN39" s="32">
        <f t="shared" si="10"/>
        <v>0</v>
      </c>
    </row>
    <row r="40" spans="2:40" ht="14.5" x14ac:dyDescent="0.35">
      <c r="B40" s="31" t="s">
        <v>156</v>
      </c>
      <c r="C40" s="29" t="s">
        <v>39</v>
      </c>
      <c r="D40" s="29" t="s">
        <v>157</v>
      </c>
      <c r="E40" s="29" t="s">
        <v>158</v>
      </c>
      <c r="F40" s="29" t="s">
        <v>917</v>
      </c>
      <c r="G40" s="30">
        <v>45299</v>
      </c>
      <c r="H40" s="30">
        <v>45665</v>
      </c>
      <c r="I40" s="29" t="s">
        <v>159</v>
      </c>
      <c r="J40" s="29" t="s">
        <v>43</v>
      </c>
      <c r="K40" s="31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f t="shared" si="0"/>
        <v>0</v>
      </c>
      <c r="R40" s="32">
        <v>0</v>
      </c>
      <c r="S40" s="32">
        <f t="shared" si="1"/>
        <v>0</v>
      </c>
      <c r="T40" s="32">
        <v>0</v>
      </c>
      <c r="U40" s="32">
        <f t="shared" si="2"/>
        <v>0</v>
      </c>
      <c r="V40" s="32">
        <v>0</v>
      </c>
      <c r="W40" s="32">
        <f t="shared" si="3"/>
        <v>0</v>
      </c>
      <c r="X40" s="32">
        <v>0</v>
      </c>
      <c r="Y40" s="32">
        <f t="shared" si="13"/>
        <v>0</v>
      </c>
      <c r="Z40" s="32">
        <f t="shared" si="5"/>
        <v>0</v>
      </c>
      <c r="AA40" s="32">
        <v>0</v>
      </c>
      <c r="AB40" s="32">
        <v>0</v>
      </c>
      <c r="AC40" s="32">
        <v>0</v>
      </c>
      <c r="AD40" s="32">
        <f t="shared" si="6"/>
        <v>0</v>
      </c>
      <c r="AE40" s="32">
        <v>0</v>
      </c>
      <c r="AF40" s="32">
        <f t="shared" si="11"/>
        <v>0</v>
      </c>
      <c r="AG40" s="32">
        <v>0</v>
      </c>
      <c r="AH40" s="32">
        <f t="shared" si="7"/>
        <v>0</v>
      </c>
      <c r="AI40" s="32">
        <v>0</v>
      </c>
      <c r="AJ40" s="32">
        <f t="shared" si="8"/>
        <v>0</v>
      </c>
      <c r="AK40" s="32">
        <v>0</v>
      </c>
      <c r="AL40" s="32">
        <f t="shared" si="9"/>
        <v>0</v>
      </c>
      <c r="AM40" s="32">
        <v>0</v>
      </c>
      <c r="AN40" s="32">
        <f t="shared" si="10"/>
        <v>0</v>
      </c>
    </row>
    <row r="41" spans="2:40" ht="14.5" x14ac:dyDescent="0.35">
      <c r="B41" s="9" t="s">
        <v>168</v>
      </c>
      <c r="C41" s="7" t="s">
        <v>34</v>
      </c>
      <c r="D41" s="7" t="s">
        <v>169</v>
      </c>
      <c r="E41" s="7" t="s">
        <v>170</v>
      </c>
      <c r="F41" s="7" t="s">
        <v>920</v>
      </c>
      <c r="G41" s="8">
        <v>45786</v>
      </c>
      <c r="H41" s="8">
        <v>46700</v>
      </c>
      <c r="I41" s="7" t="s">
        <v>171</v>
      </c>
      <c r="J41" s="7" t="s">
        <v>172</v>
      </c>
      <c r="K41" s="9" t="s">
        <v>173</v>
      </c>
      <c r="L41" s="14">
        <v>21783.33</v>
      </c>
      <c r="M41" s="1">
        <v>692074.5</v>
      </c>
      <c r="N41" s="1">
        <v>21783.33</v>
      </c>
      <c r="O41" s="1">
        <f>M41-N41</f>
        <v>670291.17000000004</v>
      </c>
      <c r="P41" s="1">
        <v>28423.24</v>
      </c>
      <c r="Q41" s="1">
        <f t="shared" si="0"/>
        <v>641867.93000000005</v>
      </c>
      <c r="R41" s="1">
        <v>14900.52</v>
      </c>
      <c r="S41" s="1">
        <f t="shared" si="1"/>
        <v>626967.41</v>
      </c>
      <c r="T41" s="1">
        <v>19132.7</v>
      </c>
      <c r="U41" s="1">
        <f t="shared" si="2"/>
        <v>607834.71000000008</v>
      </c>
      <c r="V41" s="1">
        <v>6224.54</v>
      </c>
      <c r="W41" s="27">
        <v>865093.12</v>
      </c>
      <c r="X41" s="1">
        <v>36210.07</v>
      </c>
      <c r="Y41" s="1">
        <f t="shared" si="13"/>
        <v>828883.05</v>
      </c>
      <c r="Z41" s="25">
        <f t="shared" si="5"/>
        <v>200173.67</v>
      </c>
      <c r="AA41" s="1">
        <v>22244.38</v>
      </c>
      <c r="AB41" s="1">
        <f>Y41-AA41</f>
        <v>806638.67</v>
      </c>
      <c r="AC41" s="1">
        <v>6479.02</v>
      </c>
      <c r="AD41" s="1">
        <f t="shared" si="6"/>
        <v>800159.65</v>
      </c>
      <c r="AE41" s="1">
        <v>22992.54</v>
      </c>
      <c r="AF41" s="1">
        <f t="shared" si="11"/>
        <v>777167.11</v>
      </c>
      <c r="AG41" s="1">
        <v>14524.16</v>
      </c>
      <c r="AH41" s="1">
        <f t="shared" si="7"/>
        <v>762642.95</v>
      </c>
      <c r="AI41" s="1">
        <v>31887.72</v>
      </c>
      <c r="AJ41" s="1">
        <f t="shared" si="8"/>
        <v>730755.23</v>
      </c>
      <c r="AK41" s="1">
        <v>21310.14</v>
      </c>
      <c r="AL41" s="1">
        <f t="shared" si="9"/>
        <v>709445.09</v>
      </c>
      <c r="AM41" s="1">
        <f>1135.96+1935.01+2178.32+1135.96+3407.88+5891.6+1135.96+1961.06+567.98+567.98+2394.28+2271.92+3741.94+995.51</f>
        <v>29321.360000000001</v>
      </c>
      <c r="AN41" s="1">
        <f t="shared" si="10"/>
        <v>680123.73</v>
      </c>
    </row>
    <row r="42" spans="2:40" ht="14.5" x14ac:dyDescent="0.35">
      <c r="B42" s="31" t="s">
        <v>168</v>
      </c>
      <c r="C42" s="29" t="s">
        <v>39</v>
      </c>
      <c r="D42" s="29" t="s">
        <v>169</v>
      </c>
      <c r="E42" s="29" t="s">
        <v>174</v>
      </c>
      <c r="F42" s="29" t="s">
        <v>917</v>
      </c>
      <c r="G42" s="30">
        <v>44166</v>
      </c>
      <c r="H42" s="30">
        <v>45991</v>
      </c>
      <c r="I42" s="29" t="s">
        <v>175</v>
      </c>
      <c r="J42" s="29" t="s">
        <v>176</v>
      </c>
      <c r="K42" s="31" t="s">
        <v>173</v>
      </c>
      <c r="L42" s="32">
        <v>105947.28</v>
      </c>
      <c r="M42" s="32">
        <v>8601.73</v>
      </c>
      <c r="N42" s="32">
        <v>0</v>
      </c>
      <c r="O42" s="32">
        <f>M42-N42</f>
        <v>8601.73</v>
      </c>
      <c r="P42" s="32">
        <v>0</v>
      </c>
      <c r="Q42" s="32">
        <f t="shared" si="0"/>
        <v>8601.73</v>
      </c>
      <c r="R42" s="32">
        <v>0</v>
      </c>
      <c r="S42" s="32">
        <f t="shared" si="1"/>
        <v>8601.73</v>
      </c>
      <c r="T42" s="32">
        <v>0</v>
      </c>
      <c r="U42" s="32">
        <f t="shared" si="2"/>
        <v>8601.73</v>
      </c>
      <c r="V42" s="32">
        <v>0</v>
      </c>
      <c r="W42" s="32">
        <f>U42-V42</f>
        <v>8601.73</v>
      </c>
      <c r="X42" s="32">
        <v>0</v>
      </c>
      <c r="Y42" s="32">
        <f t="shared" si="13"/>
        <v>8601.73</v>
      </c>
      <c r="Z42" s="32">
        <f t="shared" si="5"/>
        <v>105947.28</v>
      </c>
      <c r="AA42" s="32">
        <v>0</v>
      </c>
      <c r="AB42" s="32">
        <v>0</v>
      </c>
      <c r="AC42" s="32">
        <v>0</v>
      </c>
      <c r="AD42" s="32">
        <f t="shared" si="6"/>
        <v>0</v>
      </c>
      <c r="AE42" s="32">
        <v>0</v>
      </c>
      <c r="AF42" s="32">
        <f t="shared" si="11"/>
        <v>0</v>
      </c>
      <c r="AG42" s="32">
        <v>0</v>
      </c>
      <c r="AH42" s="32">
        <f t="shared" si="7"/>
        <v>0</v>
      </c>
      <c r="AI42" s="32">
        <v>0</v>
      </c>
      <c r="AJ42" s="32">
        <f t="shared" si="8"/>
        <v>0</v>
      </c>
      <c r="AK42" s="32">
        <v>0</v>
      </c>
      <c r="AL42" s="32">
        <f t="shared" si="9"/>
        <v>0</v>
      </c>
      <c r="AM42" s="32">
        <v>0</v>
      </c>
      <c r="AN42" s="32">
        <f t="shared" si="10"/>
        <v>0</v>
      </c>
    </row>
    <row r="43" spans="2:40" ht="14.5" x14ac:dyDescent="0.35">
      <c r="B43" s="31" t="s">
        <v>160</v>
      </c>
      <c r="C43" s="29" t="s">
        <v>39</v>
      </c>
      <c r="D43" s="29" t="s">
        <v>161</v>
      </c>
      <c r="E43" s="29" t="s">
        <v>162</v>
      </c>
      <c r="F43" s="29" t="s">
        <v>920</v>
      </c>
      <c r="G43" s="30">
        <v>44152</v>
      </c>
      <c r="H43" s="30">
        <v>45978</v>
      </c>
      <c r="I43" s="29" t="s">
        <v>163</v>
      </c>
      <c r="J43" s="29" t="s">
        <v>164</v>
      </c>
      <c r="K43" s="31" t="s">
        <v>165</v>
      </c>
      <c r="L43" s="42">
        <v>10606.25</v>
      </c>
      <c r="M43" s="32">
        <v>35129.699999999997</v>
      </c>
      <c r="N43" s="32">
        <v>1337.61</v>
      </c>
      <c r="O43" s="32">
        <f>M43-N43</f>
        <v>33792.089999999997</v>
      </c>
      <c r="P43" s="32">
        <v>1378.24</v>
      </c>
      <c r="Q43" s="32">
        <f t="shared" si="0"/>
        <v>32413.849999999995</v>
      </c>
      <c r="R43" s="32">
        <v>1325.14</v>
      </c>
      <c r="S43" s="32">
        <f t="shared" si="1"/>
        <v>31088.709999999995</v>
      </c>
      <c r="T43" s="32">
        <v>1355.9099999999999</v>
      </c>
      <c r="U43" s="32">
        <f t="shared" si="2"/>
        <v>29732.799999999996</v>
      </c>
      <c r="V43" s="32">
        <v>1386.07</v>
      </c>
      <c r="W43" s="32">
        <f>U43-V43</f>
        <v>28346.729999999996</v>
      </c>
      <c r="X43" s="32">
        <v>0</v>
      </c>
      <c r="Y43" s="32">
        <f t="shared" si="13"/>
        <v>28346.729999999996</v>
      </c>
      <c r="Z43" s="32">
        <f t="shared" si="5"/>
        <v>19515.480000000003</v>
      </c>
      <c r="AA43" s="32">
        <v>0</v>
      </c>
      <c r="AB43" s="32">
        <f>Y43-AA43</f>
        <v>28346.729999999996</v>
      </c>
      <c r="AC43" s="32">
        <v>0</v>
      </c>
      <c r="AD43" s="32">
        <f t="shared" si="6"/>
        <v>28346.729999999996</v>
      </c>
      <c r="AE43" s="32">
        <v>2126.2600000000002</v>
      </c>
      <c r="AF43" s="32">
        <f t="shared" si="11"/>
        <v>26220.469999999994</v>
      </c>
      <c r="AG43" s="32">
        <v>1324.77</v>
      </c>
      <c r="AH43" s="32">
        <f t="shared" si="7"/>
        <v>24895.699999999993</v>
      </c>
      <c r="AI43" s="32">
        <v>0</v>
      </c>
      <c r="AJ43" s="32">
        <f t="shared" si="8"/>
        <v>24895.699999999993</v>
      </c>
      <c r="AK43" s="32">
        <v>0</v>
      </c>
      <c r="AL43" s="32">
        <f t="shared" si="9"/>
        <v>24895.699999999993</v>
      </c>
      <c r="AM43" s="32">
        <v>0</v>
      </c>
      <c r="AN43" s="32">
        <f t="shared" si="10"/>
        <v>24895.699999999993</v>
      </c>
    </row>
    <row r="44" spans="2:40" ht="14.5" x14ac:dyDescent="0.35">
      <c r="B44" s="31" t="s">
        <v>160</v>
      </c>
      <c r="C44" s="29" t="s">
        <v>39</v>
      </c>
      <c r="D44" s="29" t="s">
        <v>161</v>
      </c>
      <c r="E44" s="29" t="s">
        <v>166</v>
      </c>
      <c r="F44" s="29" t="s">
        <v>921</v>
      </c>
      <c r="G44" s="30">
        <v>44315</v>
      </c>
      <c r="H44" s="30">
        <v>46141</v>
      </c>
      <c r="I44" s="29" t="s">
        <v>167</v>
      </c>
      <c r="J44" s="29" t="s">
        <v>43</v>
      </c>
      <c r="K44" s="31" t="s">
        <v>165</v>
      </c>
      <c r="L44" s="32">
        <v>217868.72</v>
      </c>
      <c r="M44" s="32">
        <v>2632280.11</v>
      </c>
      <c r="N44" s="32">
        <v>32797.49</v>
      </c>
      <c r="O44" s="32">
        <v>2599482.62</v>
      </c>
      <c r="P44" s="32">
        <v>32797.490000000005</v>
      </c>
      <c r="Q44" s="32">
        <f t="shared" si="0"/>
        <v>2566685.13</v>
      </c>
      <c r="R44" s="32">
        <v>32749.62</v>
      </c>
      <c r="S44" s="32">
        <f t="shared" si="1"/>
        <v>2533935.5099999998</v>
      </c>
      <c r="T44" s="32">
        <v>29264.22</v>
      </c>
      <c r="U44" s="32">
        <f t="shared" si="2"/>
        <v>2504671.2899999996</v>
      </c>
      <c r="V44" s="32">
        <v>25189.7</v>
      </c>
      <c r="W44" s="32">
        <f>U44-V44</f>
        <v>2479481.5899999994</v>
      </c>
      <c r="X44" s="32">
        <v>55479.78</v>
      </c>
      <c r="Y44" s="32">
        <f t="shared" si="13"/>
        <v>2424001.8099999996</v>
      </c>
      <c r="Z44" s="32">
        <f t="shared" si="5"/>
        <v>485224.49</v>
      </c>
      <c r="AA44" s="32">
        <v>28385.79</v>
      </c>
      <c r="AB44" s="32">
        <f>Y44-AA44</f>
        <v>2395616.0199999996</v>
      </c>
      <c r="AC44" s="32">
        <v>29641.68</v>
      </c>
      <c r="AD44" s="32">
        <f t="shared" si="6"/>
        <v>2365974.3399999994</v>
      </c>
      <c r="AE44" s="32">
        <v>1050</v>
      </c>
      <c r="AF44" s="32">
        <f t="shared" si="11"/>
        <v>2364924.3399999994</v>
      </c>
      <c r="AG44" s="32">
        <v>25871.43</v>
      </c>
      <c r="AH44" s="32">
        <f t="shared" si="7"/>
        <v>2339052.9099999992</v>
      </c>
      <c r="AI44" s="32">
        <v>23123.53</v>
      </c>
      <c r="AJ44" s="32">
        <f t="shared" si="8"/>
        <v>2315929.3799999994</v>
      </c>
      <c r="AK44" s="32">
        <v>0</v>
      </c>
      <c r="AL44" s="32">
        <f t="shared" si="9"/>
        <v>2315929.3799999994</v>
      </c>
      <c r="AM44" s="32">
        <v>0</v>
      </c>
      <c r="AN44" s="32">
        <f t="shared" si="10"/>
        <v>2315929.3799999994</v>
      </c>
    </row>
    <row r="45" spans="2:40" ht="14.5" x14ac:dyDescent="0.35">
      <c r="B45" s="31" t="s">
        <v>177</v>
      </c>
      <c r="C45" s="29" t="s">
        <v>39</v>
      </c>
      <c r="D45" s="29" t="s">
        <v>178</v>
      </c>
      <c r="E45" s="29" t="s">
        <v>179</v>
      </c>
      <c r="F45" s="29" t="s">
        <v>917</v>
      </c>
      <c r="G45" s="30">
        <v>45050</v>
      </c>
      <c r="H45" s="30">
        <v>45500</v>
      </c>
      <c r="I45" s="29" t="s">
        <v>180</v>
      </c>
      <c r="J45" s="29" t="s">
        <v>109</v>
      </c>
      <c r="K45" s="31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f t="shared" si="0"/>
        <v>0</v>
      </c>
      <c r="R45" s="32">
        <v>0</v>
      </c>
      <c r="S45" s="32">
        <f t="shared" si="1"/>
        <v>0</v>
      </c>
      <c r="T45" s="32">
        <v>0</v>
      </c>
      <c r="U45" s="32">
        <f t="shared" si="2"/>
        <v>0</v>
      </c>
      <c r="V45" s="32">
        <v>0</v>
      </c>
      <c r="W45" s="32">
        <f>U45-V45</f>
        <v>0</v>
      </c>
      <c r="X45" s="32">
        <v>0</v>
      </c>
      <c r="Y45" s="32">
        <f t="shared" si="13"/>
        <v>0</v>
      </c>
      <c r="Z45" s="32">
        <f t="shared" si="5"/>
        <v>0</v>
      </c>
      <c r="AA45" s="32">
        <v>0</v>
      </c>
      <c r="AB45" s="32">
        <v>0</v>
      </c>
      <c r="AC45" s="32">
        <v>0</v>
      </c>
      <c r="AD45" s="32">
        <f t="shared" si="6"/>
        <v>0</v>
      </c>
      <c r="AE45" s="32">
        <v>0</v>
      </c>
      <c r="AF45" s="32">
        <f t="shared" si="11"/>
        <v>0</v>
      </c>
      <c r="AG45" s="32">
        <v>0</v>
      </c>
      <c r="AH45" s="32">
        <f t="shared" si="7"/>
        <v>0</v>
      </c>
      <c r="AI45" s="32">
        <v>0</v>
      </c>
      <c r="AJ45" s="32">
        <f t="shared" si="8"/>
        <v>0</v>
      </c>
      <c r="AK45" s="32">
        <v>0</v>
      </c>
      <c r="AL45" s="32">
        <f t="shared" si="9"/>
        <v>0</v>
      </c>
      <c r="AM45" s="32">
        <v>0</v>
      </c>
      <c r="AN45" s="32">
        <f t="shared" si="10"/>
        <v>0</v>
      </c>
    </row>
    <row r="46" spans="2:40" ht="14.5" x14ac:dyDescent="0.35">
      <c r="B46" s="31" t="s">
        <v>181</v>
      </c>
      <c r="C46" s="29" t="s">
        <v>39</v>
      </c>
      <c r="D46" s="29" t="s">
        <v>182</v>
      </c>
      <c r="E46" s="29" t="s">
        <v>183</v>
      </c>
      <c r="F46" s="29" t="s">
        <v>917</v>
      </c>
      <c r="G46" s="30">
        <v>44895</v>
      </c>
      <c r="H46" s="30">
        <v>45991</v>
      </c>
      <c r="I46" s="29" t="s">
        <v>184</v>
      </c>
      <c r="J46" s="29" t="s">
        <v>43</v>
      </c>
      <c r="K46" s="31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f t="shared" si="0"/>
        <v>0</v>
      </c>
      <c r="R46" s="32">
        <v>0</v>
      </c>
      <c r="S46" s="32">
        <f t="shared" si="1"/>
        <v>0</v>
      </c>
      <c r="T46" s="32">
        <v>0</v>
      </c>
      <c r="U46" s="32">
        <f t="shared" si="2"/>
        <v>0</v>
      </c>
      <c r="V46" s="32">
        <v>0</v>
      </c>
      <c r="W46" s="32">
        <f>U46-V46</f>
        <v>0</v>
      </c>
      <c r="X46" s="32">
        <v>0</v>
      </c>
      <c r="Y46" s="32">
        <f t="shared" si="13"/>
        <v>0</v>
      </c>
      <c r="Z46" s="32">
        <f t="shared" si="5"/>
        <v>122000</v>
      </c>
      <c r="AA46" s="32">
        <v>122000</v>
      </c>
      <c r="AB46" s="32">
        <v>0</v>
      </c>
      <c r="AC46" s="32">
        <v>0</v>
      </c>
      <c r="AD46" s="32">
        <f t="shared" si="6"/>
        <v>0</v>
      </c>
      <c r="AE46" s="32">
        <v>0</v>
      </c>
      <c r="AF46" s="32">
        <f t="shared" si="11"/>
        <v>0</v>
      </c>
      <c r="AG46" s="32">
        <v>0</v>
      </c>
      <c r="AH46" s="32">
        <f t="shared" si="7"/>
        <v>0</v>
      </c>
      <c r="AI46" s="32">
        <v>0</v>
      </c>
      <c r="AJ46" s="32">
        <f t="shared" si="8"/>
        <v>0</v>
      </c>
      <c r="AK46" s="32">
        <v>0</v>
      </c>
      <c r="AL46" s="32">
        <f t="shared" si="9"/>
        <v>0</v>
      </c>
      <c r="AM46" s="32">
        <v>0</v>
      </c>
      <c r="AN46" s="32">
        <f t="shared" si="10"/>
        <v>0</v>
      </c>
    </row>
    <row r="47" spans="2:40" ht="14.5" x14ac:dyDescent="0.35">
      <c r="B47" s="9" t="s">
        <v>181</v>
      </c>
      <c r="C47" s="7" t="s">
        <v>34</v>
      </c>
      <c r="D47" s="7" t="s">
        <v>182</v>
      </c>
      <c r="E47" s="7" t="s">
        <v>864</v>
      </c>
      <c r="F47" s="7" t="s">
        <v>917</v>
      </c>
      <c r="G47" s="8">
        <v>45987</v>
      </c>
      <c r="H47" s="8">
        <v>46352</v>
      </c>
      <c r="I47" s="7" t="s">
        <v>865</v>
      </c>
      <c r="J47" s="7" t="s">
        <v>43</v>
      </c>
      <c r="K47" s="9">
        <v>0</v>
      </c>
      <c r="L47" s="14">
        <v>0</v>
      </c>
      <c r="M47" s="1">
        <v>0</v>
      </c>
      <c r="N47" s="1">
        <v>0</v>
      </c>
      <c r="O47" s="1">
        <v>0</v>
      </c>
      <c r="P47" s="1">
        <v>0</v>
      </c>
      <c r="Q47" s="1">
        <f t="shared" si="0"/>
        <v>0</v>
      </c>
      <c r="R47" s="1">
        <v>0</v>
      </c>
      <c r="S47" s="1">
        <f t="shared" si="1"/>
        <v>0</v>
      </c>
      <c r="T47" s="1">
        <v>0</v>
      </c>
      <c r="U47" s="1">
        <f t="shared" si="2"/>
        <v>0</v>
      </c>
      <c r="V47" s="1">
        <v>0</v>
      </c>
      <c r="W47" s="1">
        <v>122000</v>
      </c>
      <c r="X47" s="1">
        <v>0</v>
      </c>
      <c r="Y47" s="1">
        <f t="shared" si="13"/>
        <v>122000</v>
      </c>
      <c r="Z47" s="25">
        <f t="shared" si="5"/>
        <v>122000</v>
      </c>
      <c r="AA47" s="1">
        <v>122000</v>
      </c>
      <c r="AB47" s="1">
        <f>Y47-AA47</f>
        <v>0</v>
      </c>
      <c r="AC47" s="1">
        <v>0</v>
      </c>
      <c r="AD47" s="1">
        <f t="shared" si="6"/>
        <v>0</v>
      </c>
      <c r="AE47" s="1">
        <v>0</v>
      </c>
      <c r="AF47" s="1">
        <f t="shared" si="11"/>
        <v>0</v>
      </c>
      <c r="AG47" s="1">
        <v>0</v>
      </c>
      <c r="AH47" s="1">
        <f t="shared" si="7"/>
        <v>0</v>
      </c>
      <c r="AI47" s="1">
        <v>0</v>
      </c>
      <c r="AJ47" s="1">
        <f t="shared" si="8"/>
        <v>0</v>
      </c>
      <c r="AK47" s="1">
        <v>0</v>
      </c>
      <c r="AL47" s="1">
        <f t="shared" si="9"/>
        <v>0</v>
      </c>
      <c r="AM47" s="1">
        <v>0</v>
      </c>
      <c r="AN47" s="1">
        <f t="shared" si="10"/>
        <v>0</v>
      </c>
    </row>
    <row r="48" spans="2:40" ht="14.5" x14ac:dyDescent="0.35">
      <c r="B48" s="9" t="s">
        <v>185</v>
      </c>
      <c r="C48" s="7" t="s">
        <v>34</v>
      </c>
      <c r="D48" s="7" t="s">
        <v>186</v>
      </c>
      <c r="E48" s="7" t="s">
        <v>187</v>
      </c>
      <c r="F48" s="7" t="s">
        <v>917</v>
      </c>
      <c r="G48" s="8">
        <v>45093</v>
      </c>
      <c r="H48" s="8">
        <v>46920</v>
      </c>
      <c r="I48" s="7" t="s">
        <v>188</v>
      </c>
      <c r="J48" s="7" t="s">
        <v>43</v>
      </c>
      <c r="K48" s="9" t="s">
        <v>189</v>
      </c>
      <c r="L48" s="14">
        <v>47667.519999999997</v>
      </c>
      <c r="M48" s="1">
        <v>1928647.59</v>
      </c>
      <c r="N48" s="1">
        <v>0</v>
      </c>
      <c r="O48" s="1">
        <v>1928647.59</v>
      </c>
      <c r="P48" s="1">
        <v>0</v>
      </c>
      <c r="Q48" s="1">
        <f t="shared" si="0"/>
        <v>1928647.59</v>
      </c>
      <c r="R48" s="1">
        <v>0</v>
      </c>
      <c r="S48" s="1">
        <f t="shared" si="1"/>
        <v>1928647.59</v>
      </c>
      <c r="T48" s="1">
        <v>47651.21</v>
      </c>
      <c r="U48" s="1">
        <f t="shared" si="2"/>
        <v>1880996.3800000001</v>
      </c>
      <c r="V48" s="1">
        <v>0</v>
      </c>
      <c r="W48" s="1">
        <f t="shared" ref="W48:W111" si="14">U48-V48</f>
        <v>1880996.3800000001</v>
      </c>
      <c r="X48" s="1">
        <v>0</v>
      </c>
      <c r="Y48" s="1">
        <f t="shared" si="13"/>
        <v>1880996.3800000001</v>
      </c>
      <c r="Z48" s="25">
        <f t="shared" si="5"/>
        <v>95318.73</v>
      </c>
      <c r="AA48" s="1">
        <v>0</v>
      </c>
      <c r="AB48" s="1">
        <f>Y48-AA48</f>
        <v>1880996.3800000001</v>
      </c>
      <c r="AC48" s="1">
        <v>0</v>
      </c>
      <c r="AD48" s="1">
        <f t="shared" si="6"/>
        <v>1880996.3800000001</v>
      </c>
      <c r="AE48" s="1">
        <v>0</v>
      </c>
      <c r="AF48" s="1">
        <f t="shared" si="11"/>
        <v>1880996.3800000001</v>
      </c>
      <c r="AG48" s="1">
        <v>435705.23</v>
      </c>
      <c r="AH48" s="1">
        <f t="shared" si="7"/>
        <v>1445291.1500000001</v>
      </c>
      <c r="AI48" s="1">
        <v>0</v>
      </c>
      <c r="AJ48" s="1">
        <f t="shared" si="8"/>
        <v>1445291.1500000001</v>
      </c>
      <c r="AK48" s="1">
        <v>47651.21</v>
      </c>
      <c r="AL48" s="1">
        <f t="shared" si="9"/>
        <v>1397639.9400000002</v>
      </c>
      <c r="AM48" s="1">
        <f>47651.21+47651.21</f>
        <v>95302.42</v>
      </c>
      <c r="AN48" s="1">
        <f t="shared" si="10"/>
        <v>1302337.5200000003</v>
      </c>
    </row>
    <row r="49" spans="2:40" ht="14.5" x14ac:dyDescent="0.35">
      <c r="B49" s="31" t="s">
        <v>190</v>
      </c>
      <c r="C49" s="29" t="s">
        <v>39</v>
      </c>
      <c r="D49" s="29" t="s">
        <v>191</v>
      </c>
      <c r="E49" s="29" t="s">
        <v>192</v>
      </c>
      <c r="F49" s="29" t="s">
        <v>917</v>
      </c>
      <c r="G49" s="30">
        <v>45332</v>
      </c>
      <c r="H49" s="30">
        <v>45697</v>
      </c>
      <c r="I49" s="29" t="s">
        <v>193</v>
      </c>
      <c r="J49" s="29" t="s">
        <v>43</v>
      </c>
      <c r="K49" s="31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f t="shared" si="0"/>
        <v>0</v>
      </c>
      <c r="R49" s="32">
        <v>0</v>
      </c>
      <c r="S49" s="32">
        <f t="shared" si="1"/>
        <v>0</v>
      </c>
      <c r="T49" s="32">
        <v>0</v>
      </c>
      <c r="U49" s="32">
        <f t="shared" si="2"/>
        <v>0</v>
      </c>
      <c r="V49" s="32">
        <v>0</v>
      </c>
      <c r="W49" s="32">
        <f t="shared" si="14"/>
        <v>0</v>
      </c>
      <c r="X49" s="32">
        <v>0</v>
      </c>
      <c r="Y49" s="32">
        <f t="shared" si="13"/>
        <v>0</v>
      </c>
      <c r="Z49" s="32">
        <f t="shared" si="5"/>
        <v>0</v>
      </c>
      <c r="AA49" s="32">
        <v>0</v>
      </c>
      <c r="AB49" s="32">
        <v>0</v>
      </c>
      <c r="AC49" s="32">
        <v>0</v>
      </c>
      <c r="AD49" s="32">
        <f t="shared" si="6"/>
        <v>0</v>
      </c>
      <c r="AE49" s="32">
        <v>0</v>
      </c>
      <c r="AF49" s="32">
        <f t="shared" si="11"/>
        <v>0</v>
      </c>
      <c r="AG49" s="32">
        <v>0</v>
      </c>
      <c r="AH49" s="32">
        <f t="shared" si="7"/>
        <v>0</v>
      </c>
      <c r="AI49" s="32">
        <v>0</v>
      </c>
      <c r="AJ49" s="32">
        <f t="shared" si="8"/>
        <v>0</v>
      </c>
      <c r="AK49" s="32">
        <v>0</v>
      </c>
      <c r="AL49" s="32">
        <f t="shared" si="9"/>
        <v>0</v>
      </c>
      <c r="AM49" s="32">
        <v>0</v>
      </c>
      <c r="AN49" s="32">
        <f t="shared" si="10"/>
        <v>0</v>
      </c>
    </row>
    <row r="50" spans="2:40" ht="14.5" x14ac:dyDescent="0.35">
      <c r="B50" s="9" t="s">
        <v>194</v>
      </c>
      <c r="C50" s="7" t="s">
        <v>34</v>
      </c>
      <c r="D50" s="7" t="s">
        <v>195</v>
      </c>
      <c r="E50" s="7" t="s">
        <v>196</v>
      </c>
      <c r="F50" s="7" t="s">
        <v>917</v>
      </c>
      <c r="G50" s="8">
        <v>45155</v>
      </c>
      <c r="H50" s="8">
        <v>46387</v>
      </c>
      <c r="I50" s="7" t="s">
        <v>197</v>
      </c>
      <c r="J50" s="7" t="s">
        <v>43</v>
      </c>
      <c r="K50" s="9" t="s">
        <v>198</v>
      </c>
      <c r="L50" s="14">
        <v>0</v>
      </c>
      <c r="M50" s="1">
        <v>0</v>
      </c>
      <c r="N50" s="1">
        <v>85185.8</v>
      </c>
      <c r="O50" s="1">
        <v>78397.600000000006</v>
      </c>
      <c r="P50" s="1">
        <v>0</v>
      </c>
      <c r="Q50" s="1">
        <f t="shared" si="0"/>
        <v>78397.600000000006</v>
      </c>
      <c r="R50" s="1">
        <v>0</v>
      </c>
      <c r="S50" s="1">
        <f t="shared" si="1"/>
        <v>78397.600000000006</v>
      </c>
      <c r="T50" s="1">
        <v>0</v>
      </c>
      <c r="U50" s="1">
        <f t="shared" si="2"/>
        <v>78397.600000000006</v>
      </c>
      <c r="V50" s="1">
        <v>0</v>
      </c>
      <c r="W50" s="1">
        <f t="shared" si="14"/>
        <v>78397.600000000006</v>
      </c>
      <c r="X50" s="1">
        <v>0</v>
      </c>
      <c r="Y50" s="1">
        <f t="shared" si="13"/>
        <v>78397.600000000006</v>
      </c>
      <c r="Z50" s="25">
        <f t="shared" si="5"/>
        <v>85185.8</v>
      </c>
      <c r="AA50" s="1">
        <v>0</v>
      </c>
      <c r="AB50" s="1">
        <f>Y50-AA50</f>
        <v>78397.600000000006</v>
      </c>
      <c r="AC50" s="1">
        <v>0</v>
      </c>
      <c r="AD50" s="1">
        <f t="shared" si="6"/>
        <v>78397.600000000006</v>
      </c>
      <c r="AE50" s="1">
        <v>0</v>
      </c>
      <c r="AF50" s="1">
        <f t="shared" si="11"/>
        <v>78397.600000000006</v>
      </c>
      <c r="AG50" s="1">
        <v>0</v>
      </c>
      <c r="AH50" s="1">
        <f t="shared" si="7"/>
        <v>78397.600000000006</v>
      </c>
      <c r="AI50" s="1">
        <v>0</v>
      </c>
      <c r="AJ50" s="1">
        <f t="shared" si="8"/>
        <v>78397.600000000006</v>
      </c>
      <c r="AK50" s="1">
        <v>0</v>
      </c>
      <c r="AL50" s="1">
        <f t="shared" si="9"/>
        <v>78397.600000000006</v>
      </c>
      <c r="AM50" s="1">
        <v>0</v>
      </c>
      <c r="AN50" s="1">
        <f t="shared" si="10"/>
        <v>78397.600000000006</v>
      </c>
    </row>
    <row r="51" spans="2:40" ht="14.5" x14ac:dyDescent="0.35">
      <c r="B51" s="9" t="s">
        <v>199</v>
      </c>
      <c r="C51" s="7" t="s">
        <v>34</v>
      </c>
      <c r="D51" s="7" t="s">
        <v>195</v>
      </c>
      <c r="E51" s="7" t="s">
        <v>200</v>
      </c>
      <c r="F51" s="7" t="s">
        <v>917</v>
      </c>
      <c r="G51" s="8">
        <v>44944</v>
      </c>
      <c r="H51" s="8">
        <v>46770</v>
      </c>
      <c r="I51" s="7" t="s">
        <v>201</v>
      </c>
      <c r="J51" s="7" t="s">
        <v>202</v>
      </c>
      <c r="K51" s="9" t="s">
        <v>198</v>
      </c>
      <c r="L51" s="14">
        <v>1735637.93</v>
      </c>
      <c r="M51" s="1">
        <v>2668740.75</v>
      </c>
      <c r="N51" s="1">
        <v>0</v>
      </c>
      <c r="O51" s="1">
        <f>M51-N51</f>
        <v>2668740.75</v>
      </c>
      <c r="P51" s="1">
        <v>148922.07</v>
      </c>
      <c r="Q51" s="1">
        <f t="shared" si="0"/>
        <v>2519818.6800000002</v>
      </c>
      <c r="R51" s="1">
        <v>120887.55</v>
      </c>
      <c r="S51" s="1">
        <f t="shared" si="1"/>
        <v>2398931.1300000004</v>
      </c>
      <c r="T51" s="1">
        <v>95857.29</v>
      </c>
      <c r="U51" s="1">
        <f t="shared" si="2"/>
        <v>2303073.8400000003</v>
      </c>
      <c r="V51" s="1">
        <v>106881.1</v>
      </c>
      <c r="W51" s="1">
        <f t="shared" si="14"/>
        <v>2196192.7400000002</v>
      </c>
      <c r="X51" s="1">
        <v>534130.52</v>
      </c>
      <c r="Y51" s="1">
        <f t="shared" si="13"/>
        <v>1662062.2200000002</v>
      </c>
      <c r="Z51" s="25">
        <f t="shared" si="5"/>
        <v>3149456.4</v>
      </c>
      <c r="AA51" s="1">
        <v>178617.21</v>
      </c>
      <c r="AB51" s="1">
        <f>Y51-AA51</f>
        <v>1483445.0100000002</v>
      </c>
      <c r="AC51" s="1">
        <v>0</v>
      </c>
      <c r="AD51" s="1">
        <f t="shared" si="6"/>
        <v>1483445.0100000002</v>
      </c>
      <c r="AE51" s="1">
        <v>228522.73</v>
      </c>
      <c r="AF51" s="1">
        <f t="shared" si="11"/>
        <v>1254922.2800000003</v>
      </c>
      <c r="AG51" s="44">
        <v>0</v>
      </c>
      <c r="AH51" s="44">
        <f t="shared" si="7"/>
        <v>1254922.2800000003</v>
      </c>
      <c r="AI51" s="1">
        <v>117892.79</v>
      </c>
      <c r="AJ51" s="1">
        <f t="shared" si="8"/>
        <v>1137029.4900000002</v>
      </c>
      <c r="AK51" s="1">
        <v>234738.4</v>
      </c>
      <c r="AL51" s="1">
        <f t="shared" si="9"/>
        <v>902291.0900000002</v>
      </c>
      <c r="AM51" s="1">
        <f>146832.25+111875.02</f>
        <v>258707.27000000002</v>
      </c>
      <c r="AN51" s="1">
        <f t="shared" si="10"/>
        <v>643583.82000000018</v>
      </c>
    </row>
    <row r="52" spans="2:40" ht="14.5" x14ac:dyDescent="0.35">
      <c r="B52" s="9" t="s">
        <v>199</v>
      </c>
      <c r="C52" s="7" t="s">
        <v>34</v>
      </c>
      <c r="D52" s="7" t="s">
        <v>195</v>
      </c>
      <c r="E52" s="7" t="s">
        <v>203</v>
      </c>
      <c r="F52" s="7" t="s">
        <v>917</v>
      </c>
      <c r="G52" s="8">
        <v>44921</v>
      </c>
      <c r="H52" s="8">
        <v>46747</v>
      </c>
      <c r="I52" s="7" t="s">
        <v>204</v>
      </c>
      <c r="J52" s="7" t="s">
        <v>43</v>
      </c>
      <c r="K52" s="9" t="s">
        <v>198</v>
      </c>
      <c r="L52" s="14">
        <v>2007806.68</v>
      </c>
      <c r="M52" s="1">
        <v>3658114.71</v>
      </c>
      <c r="N52" s="1">
        <v>0</v>
      </c>
      <c r="O52" s="1">
        <v>12836060.869999999</v>
      </c>
      <c r="P52" s="2">
        <v>195351.84</v>
      </c>
      <c r="Q52" s="1">
        <f t="shared" si="0"/>
        <v>12640709.029999999</v>
      </c>
      <c r="R52" s="2">
        <v>139113.64000000001</v>
      </c>
      <c r="S52" s="1">
        <f t="shared" si="1"/>
        <v>12501595.389999999</v>
      </c>
      <c r="T52" s="2">
        <v>0</v>
      </c>
      <c r="U52" s="1">
        <f t="shared" si="2"/>
        <v>12501595.389999999</v>
      </c>
      <c r="V52" s="2">
        <v>154052.57999999999</v>
      </c>
      <c r="W52" s="1">
        <f t="shared" si="14"/>
        <v>12347542.809999999</v>
      </c>
      <c r="X52" s="2">
        <v>368973.08</v>
      </c>
      <c r="Y52" s="1">
        <f t="shared" si="13"/>
        <v>11978569.729999999</v>
      </c>
      <c r="Z52" s="25">
        <f t="shared" si="5"/>
        <v>3354490.2500000005</v>
      </c>
      <c r="AA52" s="2">
        <v>239993.62</v>
      </c>
      <c r="AB52" s="1">
        <f>Y52-AA52</f>
        <v>11738576.109999999</v>
      </c>
      <c r="AC52" s="2">
        <v>0</v>
      </c>
      <c r="AD52" s="1">
        <f t="shared" si="6"/>
        <v>11738576.109999999</v>
      </c>
      <c r="AE52" s="44">
        <v>249198.81</v>
      </c>
      <c r="AF52" s="1">
        <f t="shared" si="11"/>
        <v>11489377.299999999</v>
      </c>
      <c r="AG52" s="44">
        <v>0</v>
      </c>
      <c r="AH52" s="44">
        <f t="shared" si="7"/>
        <v>11489377.299999999</v>
      </c>
      <c r="AI52" s="1">
        <v>152562.06</v>
      </c>
      <c r="AJ52" s="1">
        <f t="shared" si="8"/>
        <v>11336815.239999998</v>
      </c>
      <c r="AK52" s="1">
        <v>407235.98</v>
      </c>
      <c r="AL52" s="1">
        <f t="shared" si="9"/>
        <v>10929579.259999998</v>
      </c>
      <c r="AM52" s="1">
        <v>236341.14</v>
      </c>
      <c r="AN52" s="1">
        <f t="shared" si="10"/>
        <v>10693238.119999997</v>
      </c>
    </row>
    <row r="53" spans="2:40" ht="14.5" x14ac:dyDescent="0.35">
      <c r="B53" s="9" t="s">
        <v>860</v>
      </c>
      <c r="C53" s="7" t="s">
        <v>34</v>
      </c>
      <c r="D53" s="7" t="s">
        <v>861</v>
      </c>
      <c r="E53" s="7" t="s">
        <v>862</v>
      </c>
      <c r="F53" s="7" t="s">
        <v>918</v>
      </c>
      <c r="G53" s="8">
        <v>46045</v>
      </c>
      <c r="H53" s="8">
        <v>46957</v>
      </c>
      <c r="I53" s="7" t="s">
        <v>863</v>
      </c>
      <c r="J53" s="7" t="s">
        <v>735</v>
      </c>
      <c r="K53" s="9">
        <v>0</v>
      </c>
      <c r="L53" s="14">
        <v>0</v>
      </c>
      <c r="M53" s="1">
        <v>0</v>
      </c>
      <c r="N53" s="1">
        <v>0</v>
      </c>
      <c r="O53" s="1">
        <v>0</v>
      </c>
      <c r="P53" s="1">
        <v>0</v>
      </c>
      <c r="Q53" s="1">
        <f t="shared" si="0"/>
        <v>0</v>
      </c>
      <c r="R53" s="1">
        <v>0</v>
      </c>
      <c r="S53" s="1">
        <f t="shared" si="1"/>
        <v>0</v>
      </c>
      <c r="T53" s="1">
        <v>0</v>
      </c>
      <c r="U53" s="1">
        <f t="shared" si="2"/>
        <v>0</v>
      </c>
      <c r="V53" s="1">
        <v>0</v>
      </c>
      <c r="W53" s="1">
        <f t="shared" si="14"/>
        <v>0</v>
      </c>
      <c r="X53" s="1">
        <v>0</v>
      </c>
      <c r="Y53" s="1">
        <f t="shared" si="13"/>
        <v>0</v>
      </c>
      <c r="Z53" s="25">
        <f t="shared" si="5"/>
        <v>8750.1299999999992</v>
      </c>
      <c r="AA53" s="1">
        <v>0</v>
      </c>
      <c r="AB53" s="1">
        <v>262504</v>
      </c>
      <c r="AC53" s="1">
        <v>0</v>
      </c>
      <c r="AD53" s="1">
        <f t="shared" si="6"/>
        <v>262504</v>
      </c>
      <c r="AE53" s="1">
        <v>8750.1299999999992</v>
      </c>
      <c r="AF53" s="1">
        <f t="shared" si="11"/>
        <v>253753.87</v>
      </c>
      <c r="AG53" s="44">
        <v>8750.1299999999992</v>
      </c>
      <c r="AH53" s="44">
        <f t="shared" si="7"/>
        <v>245003.74</v>
      </c>
      <c r="AI53" s="1">
        <v>8750.1299999999992</v>
      </c>
      <c r="AJ53" s="1">
        <f t="shared" si="8"/>
        <v>236253.61</v>
      </c>
      <c r="AK53" s="1">
        <v>8750.1299999999992</v>
      </c>
      <c r="AL53" s="1">
        <f t="shared" si="9"/>
        <v>227503.47999999998</v>
      </c>
      <c r="AM53" s="1">
        <v>8750.1299999999992</v>
      </c>
      <c r="AN53" s="1">
        <f t="shared" si="10"/>
        <v>218753.34999999998</v>
      </c>
    </row>
    <row r="54" spans="2:40" ht="14.5" x14ac:dyDescent="0.35">
      <c r="B54" s="31" t="s">
        <v>205</v>
      </c>
      <c r="C54" s="29" t="s">
        <v>39</v>
      </c>
      <c r="D54" s="29" t="s">
        <v>206</v>
      </c>
      <c r="E54" s="29" t="s">
        <v>207</v>
      </c>
      <c r="F54" s="29" t="s">
        <v>133</v>
      </c>
      <c r="G54" s="30">
        <v>45152</v>
      </c>
      <c r="H54" s="30">
        <v>45518</v>
      </c>
      <c r="I54" s="29" t="s">
        <v>208</v>
      </c>
      <c r="J54" s="29" t="s">
        <v>43</v>
      </c>
      <c r="K54" s="31" t="s">
        <v>209</v>
      </c>
      <c r="L54" s="32">
        <v>0</v>
      </c>
      <c r="M54" s="32">
        <v>177563</v>
      </c>
      <c r="N54" s="32">
        <v>0</v>
      </c>
      <c r="O54" s="32">
        <v>0</v>
      </c>
      <c r="P54" s="32">
        <v>0</v>
      </c>
      <c r="Q54" s="32">
        <f t="shared" si="0"/>
        <v>0</v>
      </c>
      <c r="R54" s="32">
        <v>0</v>
      </c>
      <c r="S54" s="32">
        <f t="shared" si="1"/>
        <v>0</v>
      </c>
      <c r="T54" s="32">
        <v>0</v>
      </c>
      <c r="U54" s="32">
        <f t="shared" si="2"/>
        <v>0</v>
      </c>
      <c r="V54" s="32">
        <v>0</v>
      </c>
      <c r="W54" s="32">
        <f t="shared" si="14"/>
        <v>0</v>
      </c>
      <c r="X54" s="32">
        <v>0</v>
      </c>
      <c r="Y54" s="32">
        <f t="shared" si="13"/>
        <v>0</v>
      </c>
      <c r="Z54" s="32">
        <f t="shared" si="5"/>
        <v>0</v>
      </c>
      <c r="AA54" s="32">
        <v>0</v>
      </c>
      <c r="AB54" s="32">
        <v>0</v>
      </c>
      <c r="AC54" s="32">
        <v>0</v>
      </c>
      <c r="AD54" s="32">
        <f t="shared" si="6"/>
        <v>0</v>
      </c>
      <c r="AE54" s="32">
        <v>0</v>
      </c>
      <c r="AF54" s="32">
        <f t="shared" si="11"/>
        <v>0</v>
      </c>
      <c r="AG54" s="32">
        <v>0</v>
      </c>
      <c r="AH54" s="32">
        <f t="shared" si="7"/>
        <v>0</v>
      </c>
      <c r="AI54" s="32">
        <v>0</v>
      </c>
      <c r="AJ54" s="32">
        <f t="shared" si="8"/>
        <v>0</v>
      </c>
      <c r="AK54" s="32">
        <v>0</v>
      </c>
      <c r="AL54" s="32">
        <f t="shared" si="9"/>
        <v>0</v>
      </c>
      <c r="AM54" s="32">
        <v>0</v>
      </c>
      <c r="AN54" s="32">
        <f t="shared" si="10"/>
        <v>0</v>
      </c>
    </row>
    <row r="55" spans="2:40" ht="14.5" x14ac:dyDescent="0.35">
      <c r="B55" s="31" t="s">
        <v>205</v>
      </c>
      <c r="C55" s="29" t="s">
        <v>39</v>
      </c>
      <c r="D55" s="29" t="s">
        <v>206</v>
      </c>
      <c r="E55" s="29" t="s">
        <v>210</v>
      </c>
      <c r="F55" s="29" t="s">
        <v>133</v>
      </c>
      <c r="G55" s="30">
        <v>44876</v>
      </c>
      <c r="H55" s="30">
        <v>45607</v>
      </c>
      <c r="I55" s="29" t="s">
        <v>211</v>
      </c>
      <c r="J55" s="29" t="s">
        <v>43</v>
      </c>
      <c r="K55" s="31" t="s">
        <v>209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f t="shared" si="0"/>
        <v>0</v>
      </c>
      <c r="R55" s="32">
        <v>0</v>
      </c>
      <c r="S55" s="32">
        <f t="shared" si="1"/>
        <v>0</v>
      </c>
      <c r="T55" s="32">
        <v>0</v>
      </c>
      <c r="U55" s="32">
        <f t="shared" si="2"/>
        <v>0</v>
      </c>
      <c r="V55" s="32">
        <v>0</v>
      </c>
      <c r="W55" s="32">
        <f t="shared" si="14"/>
        <v>0</v>
      </c>
      <c r="X55" s="32">
        <v>0</v>
      </c>
      <c r="Y55" s="32">
        <f t="shared" si="13"/>
        <v>0</v>
      </c>
      <c r="Z55" s="32">
        <f t="shared" si="5"/>
        <v>0</v>
      </c>
      <c r="AA55" s="32">
        <v>0</v>
      </c>
      <c r="AB55" s="32">
        <v>0</v>
      </c>
      <c r="AC55" s="32">
        <v>0</v>
      </c>
      <c r="AD55" s="32">
        <f t="shared" si="6"/>
        <v>0</v>
      </c>
      <c r="AE55" s="32">
        <v>0</v>
      </c>
      <c r="AF55" s="32">
        <f t="shared" si="11"/>
        <v>0</v>
      </c>
      <c r="AG55" s="32">
        <v>0</v>
      </c>
      <c r="AH55" s="32">
        <f t="shared" si="7"/>
        <v>0</v>
      </c>
      <c r="AI55" s="32">
        <v>0</v>
      </c>
      <c r="AJ55" s="32">
        <f t="shared" si="8"/>
        <v>0</v>
      </c>
      <c r="AK55" s="32">
        <v>0</v>
      </c>
      <c r="AL55" s="32">
        <f t="shared" si="9"/>
        <v>0</v>
      </c>
      <c r="AM55" s="32">
        <v>0</v>
      </c>
      <c r="AN55" s="32">
        <f t="shared" si="10"/>
        <v>0</v>
      </c>
    </row>
    <row r="56" spans="2:40" ht="14.5" x14ac:dyDescent="0.35">
      <c r="B56" s="31" t="s">
        <v>205</v>
      </c>
      <c r="C56" s="29" t="s">
        <v>39</v>
      </c>
      <c r="D56" s="29" t="s">
        <v>206</v>
      </c>
      <c r="E56" s="29" t="s">
        <v>212</v>
      </c>
      <c r="F56" s="29" t="s">
        <v>917</v>
      </c>
      <c r="G56" s="30">
        <v>45569</v>
      </c>
      <c r="H56" s="30">
        <v>45934</v>
      </c>
      <c r="I56" s="29" t="s">
        <v>213</v>
      </c>
      <c r="J56" s="29" t="s">
        <v>43</v>
      </c>
      <c r="K56" s="31" t="s">
        <v>209</v>
      </c>
      <c r="L56" s="32">
        <v>2215840.2599999998</v>
      </c>
      <c r="M56" s="32">
        <v>0</v>
      </c>
      <c r="N56" s="32">
        <v>0</v>
      </c>
      <c r="O56" s="32">
        <v>0</v>
      </c>
      <c r="P56" s="32">
        <v>0</v>
      </c>
      <c r="Q56" s="32">
        <f t="shared" si="0"/>
        <v>0</v>
      </c>
      <c r="R56" s="32">
        <v>0</v>
      </c>
      <c r="S56" s="32">
        <f t="shared" si="1"/>
        <v>0</v>
      </c>
      <c r="T56" s="32">
        <v>0</v>
      </c>
      <c r="U56" s="32">
        <f t="shared" si="2"/>
        <v>0</v>
      </c>
      <c r="V56" s="32">
        <v>0</v>
      </c>
      <c r="W56" s="32">
        <f t="shared" si="14"/>
        <v>0</v>
      </c>
      <c r="X56" s="32">
        <v>0</v>
      </c>
      <c r="Y56" s="32">
        <f t="shared" si="13"/>
        <v>0</v>
      </c>
      <c r="Z56" s="32">
        <f t="shared" si="5"/>
        <v>2215840.2599999998</v>
      </c>
      <c r="AA56" s="32">
        <v>0</v>
      </c>
      <c r="AB56" s="32">
        <v>0</v>
      </c>
      <c r="AC56" s="32">
        <v>0</v>
      </c>
      <c r="AD56" s="32">
        <f t="shared" si="6"/>
        <v>0</v>
      </c>
      <c r="AE56" s="32">
        <v>0</v>
      </c>
      <c r="AF56" s="32">
        <f t="shared" si="11"/>
        <v>0</v>
      </c>
      <c r="AG56" s="32">
        <v>0</v>
      </c>
      <c r="AH56" s="32">
        <f t="shared" si="7"/>
        <v>0</v>
      </c>
      <c r="AI56" s="32">
        <v>0</v>
      </c>
      <c r="AJ56" s="32">
        <f t="shared" si="8"/>
        <v>0</v>
      </c>
      <c r="AK56" s="32">
        <v>0</v>
      </c>
      <c r="AL56" s="32">
        <f t="shared" si="9"/>
        <v>0</v>
      </c>
      <c r="AM56" s="32">
        <v>0</v>
      </c>
      <c r="AN56" s="32">
        <f t="shared" si="10"/>
        <v>0</v>
      </c>
    </row>
    <row r="57" spans="2:40" ht="14.5" x14ac:dyDescent="0.35">
      <c r="B57" s="9" t="s">
        <v>214</v>
      </c>
      <c r="C57" s="7" t="s">
        <v>34</v>
      </c>
      <c r="D57" s="7" t="s">
        <v>215</v>
      </c>
      <c r="E57" s="7" t="s">
        <v>216</v>
      </c>
      <c r="F57" s="7" t="s">
        <v>917</v>
      </c>
      <c r="G57" s="8">
        <v>45527</v>
      </c>
      <c r="H57" s="8">
        <v>47353</v>
      </c>
      <c r="I57" s="7" t="s">
        <v>217</v>
      </c>
      <c r="J57" s="7" t="s">
        <v>43</v>
      </c>
      <c r="K57" s="9" t="s">
        <v>218</v>
      </c>
      <c r="L57" s="14">
        <v>12118300.470000001</v>
      </c>
      <c r="M57" s="1">
        <v>82818946.349999994</v>
      </c>
      <c r="N57" s="1">
        <v>0</v>
      </c>
      <c r="O57" s="1">
        <v>80329075.599999994</v>
      </c>
      <c r="P57" s="1">
        <v>2798189.81</v>
      </c>
      <c r="Q57" s="1">
        <f t="shared" si="0"/>
        <v>77530885.789999992</v>
      </c>
      <c r="R57" s="1">
        <v>3071691.5300000003</v>
      </c>
      <c r="S57" s="1">
        <f t="shared" si="1"/>
        <v>74459194.25999999</v>
      </c>
      <c r="T57" s="1">
        <v>1614870.77</v>
      </c>
      <c r="U57" s="1">
        <f t="shared" si="2"/>
        <v>72844323.489999995</v>
      </c>
      <c r="V57" s="1">
        <v>1422890.94</v>
      </c>
      <c r="W57" s="1">
        <f t="shared" si="14"/>
        <v>71421432.549999997</v>
      </c>
      <c r="X57" s="3">
        <v>1829358.6</v>
      </c>
      <c r="Y57" s="1">
        <f t="shared" si="13"/>
        <v>69592073.950000003</v>
      </c>
      <c r="Z57" s="25">
        <f t="shared" si="5"/>
        <v>27654914.450000003</v>
      </c>
      <c r="AA57" s="1">
        <v>1592370.77</v>
      </c>
      <c r="AB57" s="1">
        <f>Y57-AA57</f>
        <v>67999703.180000007</v>
      </c>
      <c r="AC57" s="1">
        <v>1614870.77</v>
      </c>
      <c r="AD57" s="1">
        <f t="shared" si="6"/>
        <v>66384832.410000004</v>
      </c>
      <c r="AE57" s="1">
        <v>1592370.79</v>
      </c>
      <c r="AF57" s="1">
        <f t="shared" si="11"/>
        <v>64792461.620000005</v>
      </c>
      <c r="AG57" s="44">
        <v>1641585.5</v>
      </c>
      <c r="AH57" s="44">
        <f t="shared" si="7"/>
        <v>63150876.120000005</v>
      </c>
      <c r="AI57" s="1">
        <v>1689174.23</v>
      </c>
      <c r="AJ57" s="1">
        <f t="shared" si="8"/>
        <v>61461701.890000008</v>
      </c>
      <c r="AK57" s="1">
        <v>1643211.51</v>
      </c>
      <c r="AL57" s="1">
        <f t="shared" si="9"/>
        <v>59818490.38000001</v>
      </c>
      <c r="AM57" s="1">
        <v>1641585.5</v>
      </c>
      <c r="AN57" s="1">
        <f t="shared" si="10"/>
        <v>58176904.88000001</v>
      </c>
    </row>
    <row r="58" spans="2:40" ht="14.5" x14ac:dyDescent="0.35">
      <c r="B58" s="9" t="s">
        <v>219</v>
      </c>
      <c r="C58" s="7" t="s">
        <v>34</v>
      </c>
      <c r="D58" s="7" t="s">
        <v>220</v>
      </c>
      <c r="E58" s="7" t="s">
        <v>221</v>
      </c>
      <c r="F58" s="7" t="s">
        <v>917</v>
      </c>
      <c r="G58" s="8">
        <v>45952</v>
      </c>
      <c r="H58" s="8">
        <v>46317</v>
      </c>
      <c r="I58" s="7" t="s">
        <v>222</v>
      </c>
      <c r="J58" s="7" t="s">
        <v>43</v>
      </c>
      <c r="K58" s="9">
        <v>0</v>
      </c>
      <c r="L58" s="14">
        <v>0</v>
      </c>
      <c r="M58" s="1">
        <v>0</v>
      </c>
      <c r="N58" s="1">
        <v>0</v>
      </c>
      <c r="O58" s="1">
        <v>0</v>
      </c>
      <c r="P58" s="1">
        <v>0</v>
      </c>
      <c r="Q58" s="1">
        <f t="shared" si="0"/>
        <v>0</v>
      </c>
      <c r="R58" s="1">
        <v>0</v>
      </c>
      <c r="S58" s="1">
        <f t="shared" si="1"/>
        <v>0</v>
      </c>
      <c r="T58" s="1">
        <v>0</v>
      </c>
      <c r="U58" s="1">
        <v>491362.82</v>
      </c>
      <c r="V58" s="1">
        <v>0</v>
      </c>
      <c r="W58" s="1">
        <f t="shared" si="14"/>
        <v>491362.82</v>
      </c>
      <c r="X58" s="1">
        <v>0</v>
      </c>
      <c r="Y58" s="1">
        <f t="shared" si="13"/>
        <v>491362.82</v>
      </c>
      <c r="Z58" s="25">
        <f t="shared" si="5"/>
        <v>0</v>
      </c>
      <c r="AA58" s="1">
        <v>0</v>
      </c>
      <c r="AB58" s="1">
        <f>Y58-AA58</f>
        <v>491362.82</v>
      </c>
      <c r="AC58" s="1">
        <v>0</v>
      </c>
      <c r="AD58" s="1">
        <f t="shared" si="6"/>
        <v>491362.82</v>
      </c>
      <c r="AE58" s="1">
        <v>0</v>
      </c>
      <c r="AF58" s="1">
        <f t="shared" si="11"/>
        <v>491362.82</v>
      </c>
      <c r="AG58" s="44">
        <v>106842.51000000001</v>
      </c>
      <c r="AH58" s="44">
        <f t="shared" si="7"/>
        <v>384520.31</v>
      </c>
      <c r="AI58" s="1">
        <v>106842.51000000001</v>
      </c>
      <c r="AJ58" s="1">
        <f t="shared" si="8"/>
        <v>277677.8</v>
      </c>
      <c r="AK58" s="1">
        <v>63880.33</v>
      </c>
      <c r="AL58" s="1">
        <f t="shared" si="9"/>
        <v>213797.46999999997</v>
      </c>
      <c r="AM58" s="1">
        <v>0</v>
      </c>
      <c r="AN58" s="1">
        <f t="shared" si="10"/>
        <v>213797.46999999997</v>
      </c>
    </row>
    <row r="59" spans="2:40" ht="14.5" x14ac:dyDescent="0.35">
      <c r="B59" s="31" t="s">
        <v>219</v>
      </c>
      <c r="C59" s="29" t="s">
        <v>39</v>
      </c>
      <c r="D59" s="29" t="s">
        <v>220</v>
      </c>
      <c r="E59" s="29" t="s">
        <v>223</v>
      </c>
      <c r="F59" s="29" t="s">
        <v>917</v>
      </c>
      <c r="G59" s="30">
        <v>45042</v>
      </c>
      <c r="H59" s="30">
        <v>45524</v>
      </c>
      <c r="I59" s="29" t="s">
        <v>224</v>
      </c>
      <c r="J59" s="29" t="s">
        <v>225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f t="shared" si="0"/>
        <v>0</v>
      </c>
      <c r="R59" s="32">
        <v>0</v>
      </c>
      <c r="S59" s="32">
        <f t="shared" si="1"/>
        <v>0</v>
      </c>
      <c r="T59" s="32">
        <v>0</v>
      </c>
      <c r="U59" s="32">
        <f t="shared" ref="U59:U77" si="15">S59-T59</f>
        <v>0</v>
      </c>
      <c r="V59" s="32">
        <v>0</v>
      </c>
      <c r="W59" s="32">
        <f t="shared" si="14"/>
        <v>0</v>
      </c>
      <c r="X59" s="32">
        <v>0</v>
      </c>
      <c r="Y59" s="32">
        <f t="shared" si="13"/>
        <v>0</v>
      </c>
      <c r="Z59" s="32">
        <f t="shared" si="5"/>
        <v>0</v>
      </c>
      <c r="AA59" s="32">
        <v>0</v>
      </c>
      <c r="AB59" s="32">
        <v>0</v>
      </c>
      <c r="AC59" s="32">
        <v>0</v>
      </c>
      <c r="AD59" s="32">
        <f t="shared" si="6"/>
        <v>0</v>
      </c>
      <c r="AE59" s="32">
        <v>0</v>
      </c>
      <c r="AF59" s="32">
        <f t="shared" si="11"/>
        <v>0</v>
      </c>
      <c r="AG59" s="32">
        <v>0</v>
      </c>
      <c r="AH59" s="32">
        <f t="shared" si="7"/>
        <v>0</v>
      </c>
      <c r="AI59" s="32">
        <v>0</v>
      </c>
      <c r="AJ59" s="32">
        <f t="shared" si="8"/>
        <v>0</v>
      </c>
      <c r="AK59" s="32">
        <v>0</v>
      </c>
      <c r="AL59" s="32">
        <f t="shared" si="9"/>
        <v>0</v>
      </c>
      <c r="AM59" s="32">
        <v>0</v>
      </c>
      <c r="AN59" s="32">
        <f t="shared" si="10"/>
        <v>0</v>
      </c>
    </row>
    <row r="60" spans="2:40" ht="14.5" x14ac:dyDescent="0.35">
      <c r="B60" s="31" t="s">
        <v>219</v>
      </c>
      <c r="C60" s="29" t="s">
        <v>39</v>
      </c>
      <c r="D60" s="29" t="s">
        <v>220</v>
      </c>
      <c r="E60" s="29" t="s">
        <v>226</v>
      </c>
      <c r="F60" s="29" t="s">
        <v>917</v>
      </c>
      <c r="G60" s="30">
        <v>45359</v>
      </c>
      <c r="H60" s="30">
        <v>45447</v>
      </c>
      <c r="I60" s="29" t="s">
        <v>227</v>
      </c>
      <c r="J60" s="29" t="s">
        <v>228</v>
      </c>
      <c r="K60" s="31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f t="shared" si="0"/>
        <v>0</v>
      </c>
      <c r="R60" s="32">
        <v>0</v>
      </c>
      <c r="S60" s="32">
        <f t="shared" si="1"/>
        <v>0</v>
      </c>
      <c r="T60" s="32">
        <v>0</v>
      </c>
      <c r="U60" s="32">
        <f t="shared" si="15"/>
        <v>0</v>
      </c>
      <c r="V60" s="32">
        <v>0</v>
      </c>
      <c r="W60" s="32">
        <f t="shared" si="14"/>
        <v>0</v>
      </c>
      <c r="X60" s="32">
        <v>0</v>
      </c>
      <c r="Y60" s="32">
        <f t="shared" si="13"/>
        <v>0</v>
      </c>
      <c r="Z60" s="32">
        <f t="shared" si="5"/>
        <v>0</v>
      </c>
      <c r="AA60" s="32">
        <v>0</v>
      </c>
      <c r="AB60" s="32">
        <v>0</v>
      </c>
      <c r="AC60" s="32">
        <v>0</v>
      </c>
      <c r="AD60" s="32">
        <f t="shared" si="6"/>
        <v>0</v>
      </c>
      <c r="AE60" s="32">
        <v>0</v>
      </c>
      <c r="AF60" s="32">
        <f t="shared" si="11"/>
        <v>0</v>
      </c>
      <c r="AG60" s="32">
        <v>0</v>
      </c>
      <c r="AH60" s="32">
        <f t="shared" si="7"/>
        <v>0</v>
      </c>
      <c r="AI60" s="32">
        <v>0</v>
      </c>
      <c r="AJ60" s="32">
        <f t="shared" si="8"/>
        <v>0</v>
      </c>
      <c r="AK60" s="32">
        <v>0</v>
      </c>
      <c r="AL60" s="32">
        <f t="shared" si="9"/>
        <v>0</v>
      </c>
      <c r="AM60" s="32">
        <v>0</v>
      </c>
      <c r="AN60" s="32">
        <f t="shared" si="10"/>
        <v>0</v>
      </c>
    </row>
    <row r="61" spans="2:40" ht="14.5" x14ac:dyDescent="0.35">
      <c r="B61" s="9" t="s">
        <v>229</v>
      </c>
      <c r="C61" s="7" t="s">
        <v>34</v>
      </c>
      <c r="D61" s="7" t="s">
        <v>230</v>
      </c>
      <c r="E61" s="7" t="s">
        <v>231</v>
      </c>
      <c r="F61" s="7" t="s">
        <v>917</v>
      </c>
      <c r="G61" s="8">
        <v>45331</v>
      </c>
      <c r="H61" s="8">
        <v>47158</v>
      </c>
      <c r="I61" s="7" t="s">
        <v>232</v>
      </c>
      <c r="J61" s="7" t="s">
        <v>43</v>
      </c>
      <c r="K61" s="9" t="s">
        <v>233</v>
      </c>
      <c r="L61" s="14">
        <v>26352.58</v>
      </c>
      <c r="M61" s="1">
        <v>85899.59</v>
      </c>
      <c r="N61" s="1">
        <v>0</v>
      </c>
      <c r="O61" s="1">
        <f>M61-N61</f>
        <v>85899.59</v>
      </c>
      <c r="P61" s="1">
        <v>54762.73</v>
      </c>
      <c r="Q61" s="1">
        <f t="shared" si="0"/>
        <v>31136.859999999993</v>
      </c>
      <c r="R61" s="1">
        <v>0</v>
      </c>
      <c r="S61" s="1">
        <f t="shared" si="1"/>
        <v>31136.859999999993</v>
      </c>
      <c r="T61" s="1">
        <v>0</v>
      </c>
      <c r="U61" s="1">
        <f t="shared" si="15"/>
        <v>31136.859999999993</v>
      </c>
      <c r="V61" s="1">
        <v>0</v>
      </c>
      <c r="W61" s="1">
        <f t="shared" si="14"/>
        <v>31136.859999999993</v>
      </c>
      <c r="X61" s="1">
        <v>0</v>
      </c>
      <c r="Y61" s="1">
        <f t="shared" si="13"/>
        <v>31136.859999999993</v>
      </c>
      <c r="Z61" s="25">
        <f t="shared" si="5"/>
        <v>112231.3</v>
      </c>
      <c r="AA61" s="1">
        <v>31115.99</v>
      </c>
      <c r="AB61" s="1">
        <f>Y61-AA61</f>
        <v>20.869999999991705</v>
      </c>
      <c r="AC61" s="1">
        <v>0</v>
      </c>
      <c r="AD61" s="1">
        <v>171618.75</v>
      </c>
      <c r="AE61" s="1">
        <v>0</v>
      </c>
      <c r="AF61" s="1">
        <f t="shared" si="11"/>
        <v>171618.75</v>
      </c>
      <c r="AG61" s="44">
        <v>14175</v>
      </c>
      <c r="AH61" s="44">
        <f t="shared" si="7"/>
        <v>157443.75</v>
      </c>
      <c r="AI61" s="1">
        <v>14175</v>
      </c>
      <c r="AJ61" s="44">
        <f t="shared" si="8"/>
        <v>143268.75</v>
      </c>
      <c r="AK61" s="1">
        <v>25769.35</v>
      </c>
      <c r="AL61" s="1">
        <f t="shared" si="9"/>
        <v>117499.4</v>
      </c>
      <c r="AM61" s="1">
        <v>0</v>
      </c>
      <c r="AN61" s="1">
        <f t="shared" si="10"/>
        <v>117499.4</v>
      </c>
    </row>
    <row r="62" spans="2:40" ht="14.5" x14ac:dyDescent="0.35">
      <c r="B62" s="9" t="s">
        <v>234</v>
      </c>
      <c r="C62" s="7" t="s">
        <v>34</v>
      </c>
      <c r="D62" s="7" t="s">
        <v>235</v>
      </c>
      <c r="E62" s="7" t="s">
        <v>236</v>
      </c>
      <c r="F62" s="7" t="s">
        <v>917</v>
      </c>
      <c r="G62" s="8">
        <v>45707</v>
      </c>
      <c r="H62" s="8">
        <v>46618</v>
      </c>
      <c r="I62" s="7" t="s">
        <v>237</v>
      </c>
      <c r="J62" s="7" t="s">
        <v>238</v>
      </c>
      <c r="K62" s="9">
        <v>0</v>
      </c>
      <c r="L62" s="14">
        <v>0</v>
      </c>
      <c r="M62" s="1">
        <v>138037.06</v>
      </c>
      <c r="N62" s="1">
        <v>0</v>
      </c>
      <c r="O62" s="1">
        <v>138037.06</v>
      </c>
      <c r="P62" s="1">
        <v>0</v>
      </c>
      <c r="Q62" s="1">
        <f t="shared" si="0"/>
        <v>138037.06</v>
      </c>
      <c r="R62" s="1">
        <v>614.05999999999995</v>
      </c>
      <c r="S62" s="1">
        <f t="shared" si="1"/>
        <v>137423</v>
      </c>
      <c r="T62" s="1">
        <v>34568.550000000003</v>
      </c>
      <c r="U62" s="1">
        <f t="shared" si="15"/>
        <v>102854.45</v>
      </c>
      <c r="V62" s="1">
        <v>0</v>
      </c>
      <c r="W62" s="1">
        <f t="shared" si="14"/>
        <v>102854.45</v>
      </c>
      <c r="X62" s="1">
        <v>0</v>
      </c>
      <c r="Y62" s="1">
        <f t="shared" si="13"/>
        <v>102854.45</v>
      </c>
      <c r="Z62" s="25">
        <f t="shared" si="5"/>
        <v>35182.61</v>
      </c>
      <c r="AA62" s="1">
        <v>0</v>
      </c>
      <c r="AB62" s="1">
        <f>Y62-AA62</f>
        <v>102854.45</v>
      </c>
      <c r="AC62" s="1">
        <v>0</v>
      </c>
      <c r="AD62" s="1">
        <f t="shared" si="6"/>
        <v>102854.45</v>
      </c>
      <c r="AE62" s="1">
        <v>0</v>
      </c>
      <c r="AF62" s="1">
        <f t="shared" si="11"/>
        <v>102854.45</v>
      </c>
      <c r="AG62" s="44">
        <v>0</v>
      </c>
      <c r="AH62" s="44">
        <f t="shared" si="7"/>
        <v>102854.45</v>
      </c>
      <c r="AI62" s="1">
        <v>0</v>
      </c>
      <c r="AJ62" s="1">
        <f t="shared" si="8"/>
        <v>102854.45</v>
      </c>
      <c r="AK62" s="1">
        <v>0</v>
      </c>
      <c r="AL62" s="1">
        <f t="shared" si="9"/>
        <v>102854.45</v>
      </c>
      <c r="AM62" s="1">
        <v>0</v>
      </c>
      <c r="AN62" s="1">
        <f t="shared" si="10"/>
        <v>102854.45</v>
      </c>
    </row>
    <row r="63" spans="2:40" ht="14.5" x14ac:dyDescent="0.35">
      <c r="B63" s="9" t="s">
        <v>234</v>
      </c>
      <c r="C63" s="7" t="s">
        <v>34</v>
      </c>
      <c r="D63" s="7" t="s">
        <v>235</v>
      </c>
      <c r="E63" s="7" t="s">
        <v>239</v>
      </c>
      <c r="F63" s="7" t="s">
        <v>917</v>
      </c>
      <c r="G63" s="8">
        <v>45706</v>
      </c>
      <c r="H63" s="8">
        <v>46617</v>
      </c>
      <c r="I63" s="7" t="s">
        <v>240</v>
      </c>
      <c r="J63" s="7" t="s">
        <v>43</v>
      </c>
      <c r="K63" s="9">
        <v>0</v>
      </c>
      <c r="L63" s="14">
        <v>0</v>
      </c>
      <c r="M63" s="1">
        <v>69317.58</v>
      </c>
      <c r="N63" s="1">
        <v>0</v>
      </c>
      <c r="O63" s="1">
        <v>69317.58</v>
      </c>
      <c r="P63" s="1">
        <v>0</v>
      </c>
      <c r="Q63" s="1">
        <f t="shared" si="0"/>
        <v>69317.58</v>
      </c>
      <c r="R63" s="1">
        <v>0</v>
      </c>
      <c r="S63" s="1">
        <f t="shared" si="1"/>
        <v>69317.58</v>
      </c>
      <c r="T63" s="11">
        <v>43155.519999999997</v>
      </c>
      <c r="U63" s="1">
        <f t="shared" si="15"/>
        <v>26162.060000000005</v>
      </c>
      <c r="V63" s="1">
        <v>0</v>
      </c>
      <c r="W63" s="1">
        <f t="shared" si="14"/>
        <v>26162.060000000005</v>
      </c>
      <c r="X63" s="1">
        <v>0</v>
      </c>
      <c r="Y63" s="1">
        <f t="shared" si="13"/>
        <v>26162.060000000005</v>
      </c>
      <c r="Z63" s="25">
        <f t="shared" si="5"/>
        <v>43155.519999999997</v>
      </c>
      <c r="AA63" s="1">
        <v>0</v>
      </c>
      <c r="AB63" s="1">
        <f>Y63-AA63</f>
        <v>26162.060000000005</v>
      </c>
      <c r="AC63" s="1">
        <v>0</v>
      </c>
      <c r="AD63" s="1">
        <f t="shared" si="6"/>
        <v>26162.060000000005</v>
      </c>
      <c r="AE63" s="1">
        <v>0</v>
      </c>
      <c r="AF63" s="1">
        <f t="shared" si="11"/>
        <v>26162.060000000005</v>
      </c>
      <c r="AG63" s="4">
        <v>5666.45</v>
      </c>
      <c r="AH63" s="1">
        <f t="shared" si="7"/>
        <v>20495.610000000004</v>
      </c>
      <c r="AI63" s="4">
        <v>5666.45</v>
      </c>
      <c r="AJ63" s="1">
        <f t="shared" si="8"/>
        <v>14829.160000000003</v>
      </c>
      <c r="AK63" s="1">
        <v>0</v>
      </c>
      <c r="AL63" s="1">
        <f t="shared" si="9"/>
        <v>14829.160000000003</v>
      </c>
      <c r="AM63" s="4">
        <v>0</v>
      </c>
      <c r="AN63" s="1">
        <f t="shared" si="10"/>
        <v>14829.160000000003</v>
      </c>
    </row>
    <row r="64" spans="2:40" ht="14.5" x14ac:dyDescent="0.35">
      <c r="B64" s="31" t="s">
        <v>241</v>
      </c>
      <c r="C64" s="29" t="s">
        <v>39</v>
      </c>
      <c r="D64" s="29" t="s">
        <v>242</v>
      </c>
      <c r="E64" s="29" t="s">
        <v>243</v>
      </c>
      <c r="F64" s="29" t="s">
        <v>916</v>
      </c>
      <c r="G64" s="30">
        <v>45181</v>
      </c>
      <c r="H64" s="30">
        <v>46092</v>
      </c>
      <c r="I64" s="29" t="s">
        <v>244</v>
      </c>
      <c r="J64" s="29" t="s">
        <v>53</v>
      </c>
      <c r="K64" s="31" t="s">
        <v>245</v>
      </c>
      <c r="L64" s="32">
        <v>133928.76</v>
      </c>
      <c r="M64" s="32">
        <v>185247.19</v>
      </c>
      <c r="N64" s="32">
        <v>19132.68</v>
      </c>
      <c r="O64" s="32">
        <v>166114.51</v>
      </c>
      <c r="P64" s="32">
        <v>19132.68</v>
      </c>
      <c r="Q64" s="32">
        <f t="shared" si="0"/>
        <v>146981.83000000002</v>
      </c>
      <c r="R64" s="32">
        <v>19132.68</v>
      </c>
      <c r="S64" s="32">
        <f t="shared" si="1"/>
        <v>127849.15000000002</v>
      </c>
      <c r="T64" s="32">
        <v>19132.68</v>
      </c>
      <c r="U64" s="32">
        <f t="shared" si="15"/>
        <v>108716.47000000003</v>
      </c>
      <c r="V64" s="32">
        <v>19132.68</v>
      </c>
      <c r="W64" s="32">
        <f t="shared" si="14"/>
        <v>89583.790000000037</v>
      </c>
      <c r="X64" s="32">
        <v>19132.68</v>
      </c>
      <c r="Y64" s="32">
        <f t="shared" si="13"/>
        <v>70451.110000000044</v>
      </c>
      <c r="Z64" s="32">
        <f t="shared" si="5"/>
        <v>306122.87999999995</v>
      </c>
      <c r="AA64" s="32">
        <v>19132.68</v>
      </c>
      <c r="AB64" s="32">
        <f>Y64-AA64</f>
        <v>51318.430000000044</v>
      </c>
      <c r="AC64" s="32">
        <v>19132.68</v>
      </c>
      <c r="AD64" s="32">
        <f t="shared" si="6"/>
        <v>32185.750000000044</v>
      </c>
      <c r="AE64" s="32">
        <v>19132.68</v>
      </c>
      <c r="AF64" s="32">
        <f t="shared" si="11"/>
        <v>13053.070000000043</v>
      </c>
      <c r="AG64" s="32">
        <v>0</v>
      </c>
      <c r="AH64" s="32">
        <f t="shared" si="7"/>
        <v>13053.070000000043</v>
      </c>
      <c r="AI64" s="32">
        <v>0</v>
      </c>
      <c r="AJ64" s="32">
        <f t="shared" si="8"/>
        <v>13053.070000000043</v>
      </c>
      <c r="AK64" s="32">
        <f>4512.22+7182.72</f>
        <v>11694.94</v>
      </c>
      <c r="AL64" s="32">
        <f t="shared" si="9"/>
        <v>1358.1300000000429</v>
      </c>
      <c r="AM64" s="32">
        <v>0</v>
      </c>
      <c r="AN64" s="32">
        <f t="shared" si="10"/>
        <v>1358.1300000000429</v>
      </c>
    </row>
    <row r="65" spans="2:40" ht="14.5" x14ac:dyDescent="0.35">
      <c r="B65" s="9" t="s">
        <v>246</v>
      </c>
      <c r="C65" s="7" t="s">
        <v>34</v>
      </c>
      <c r="D65" s="7" t="s">
        <v>247</v>
      </c>
      <c r="E65" s="7" t="s">
        <v>248</v>
      </c>
      <c r="F65" s="7" t="s">
        <v>918</v>
      </c>
      <c r="G65" s="8">
        <v>45155</v>
      </c>
      <c r="H65" s="8">
        <v>46982</v>
      </c>
      <c r="I65" s="7" t="s">
        <v>249</v>
      </c>
      <c r="J65" s="7" t="s">
        <v>250</v>
      </c>
      <c r="K65" s="9" t="s">
        <v>251</v>
      </c>
      <c r="L65" s="14">
        <v>144144.15</v>
      </c>
      <c r="M65" s="1">
        <v>163169.82</v>
      </c>
      <c r="N65" s="1">
        <v>19784.669999999998</v>
      </c>
      <c r="O65" s="1">
        <f>M65-N65</f>
        <v>143385.15000000002</v>
      </c>
      <c r="P65" s="1">
        <v>19784.669999999998</v>
      </c>
      <c r="Q65" s="1">
        <f t="shared" si="0"/>
        <v>123600.48000000003</v>
      </c>
      <c r="R65" s="1">
        <v>19784.669999999998</v>
      </c>
      <c r="S65" s="1">
        <v>159524.73000000001</v>
      </c>
      <c r="T65" s="1">
        <v>19784.669999999998</v>
      </c>
      <c r="U65" s="1">
        <f t="shared" si="15"/>
        <v>139740.06</v>
      </c>
      <c r="V65" s="1">
        <v>19784.669999999998</v>
      </c>
      <c r="W65" s="1">
        <f t="shared" si="14"/>
        <v>119955.39</v>
      </c>
      <c r="X65" s="1">
        <v>56922.879999999997</v>
      </c>
      <c r="Y65" s="1">
        <f t="shared" si="13"/>
        <v>63032.51</v>
      </c>
      <c r="Z65" s="25">
        <f t="shared" si="5"/>
        <v>341987.61999999994</v>
      </c>
      <c r="AA65" s="1">
        <v>0</v>
      </c>
      <c r="AB65" s="27">
        <v>1262684</v>
      </c>
      <c r="AC65" s="1">
        <v>20998.62</v>
      </c>
      <c r="AD65" s="1">
        <f t="shared" si="6"/>
        <v>1241685.3799999999</v>
      </c>
      <c r="AE65" s="1">
        <v>20998.62</v>
      </c>
      <c r="AF65" s="1">
        <f t="shared" si="11"/>
        <v>1220686.7599999998</v>
      </c>
      <c r="AG65" s="1">
        <v>20998.62</v>
      </c>
      <c r="AH65" s="1">
        <f t="shared" si="7"/>
        <v>1199688.1399999997</v>
      </c>
      <c r="AI65" s="1">
        <v>20998.62</v>
      </c>
      <c r="AJ65" s="1">
        <f t="shared" si="8"/>
        <v>1178689.5199999996</v>
      </c>
      <c r="AK65" s="1">
        <v>20998.62</v>
      </c>
      <c r="AL65" s="1">
        <f t="shared" si="9"/>
        <v>1157690.8999999994</v>
      </c>
      <c r="AM65" s="1">
        <v>20998.62</v>
      </c>
      <c r="AN65" s="1">
        <f t="shared" si="10"/>
        <v>1136692.2799999993</v>
      </c>
    </row>
    <row r="66" spans="2:40" ht="14.5" x14ac:dyDescent="0.35">
      <c r="B66" s="9" t="s">
        <v>252</v>
      </c>
      <c r="C66" s="7" t="s">
        <v>34</v>
      </c>
      <c r="D66" s="7" t="s">
        <v>253</v>
      </c>
      <c r="E66" s="7" t="s">
        <v>254</v>
      </c>
      <c r="F66" s="7" t="s">
        <v>918</v>
      </c>
      <c r="G66" s="8">
        <v>45544</v>
      </c>
      <c r="H66" s="8">
        <v>46455</v>
      </c>
      <c r="I66" s="7" t="s">
        <v>255</v>
      </c>
      <c r="J66" s="7" t="s">
        <v>256</v>
      </c>
      <c r="K66" s="9" t="s">
        <v>257</v>
      </c>
      <c r="L66" s="14">
        <v>31264.1</v>
      </c>
      <c r="M66" s="1">
        <v>98258.61</v>
      </c>
      <c r="N66" s="1">
        <v>4466.3</v>
      </c>
      <c r="O66" s="1">
        <v>93792.31</v>
      </c>
      <c r="P66" s="1">
        <v>4051.65</v>
      </c>
      <c r="Q66" s="1">
        <f t="shared" si="0"/>
        <v>89740.66</v>
      </c>
      <c r="R66" s="1">
        <v>6141.18</v>
      </c>
      <c r="S66" s="1">
        <f>Q66-R66</f>
        <v>83599.48000000001</v>
      </c>
      <c r="T66" s="1">
        <v>4675.66</v>
      </c>
      <c r="U66" s="1">
        <f t="shared" si="15"/>
        <v>78923.820000000007</v>
      </c>
      <c r="V66" s="1">
        <v>0</v>
      </c>
      <c r="W66" s="1">
        <f t="shared" si="14"/>
        <v>78923.820000000007</v>
      </c>
      <c r="X66" s="1">
        <v>4633.05</v>
      </c>
      <c r="Y66" s="1">
        <f t="shared" si="13"/>
        <v>74290.77</v>
      </c>
      <c r="Z66" s="25">
        <f t="shared" si="5"/>
        <v>73764.14</v>
      </c>
      <c r="AA66" s="1">
        <v>9266.1</v>
      </c>
      <c r="AB66" s="1">
        <f>Y66-AA66</f>
        <v>65024.670000000006</v>
      </c>
      <c r="AC66" s="1">
        <v>0</v>
      </c>
      <c r="AD66" s="1">
        <f t="shared" si="6"/>
        <v>65024.670000000006</v>
      </c>
      <c r="AE66" s="1">
        <v>9266.1</v>
      </c>
      <c r="AF66" s="1">
        <f t="shared" si="11"/>
        <v>55758.570000000007</v>
      </c>
      <c r="AG66" s="1">
        <v>4633.05</v>
      </c>
      <c r="AH66" s="1">
        <f t="shared" si="7"/>
        <v>51125.520000000004</v>
      </c>
      <c r="AI66" s="1">
        <v>18532.2</v>
      </c>
      <c r="AJ66" s="1">
        <f t="shared" si="8"/>
        <v>32593.320000000003</v>
      </c>
      <c r="AK66" s="1">
        <v>4633.05</v>
      </c>
      <c r="AL66" s="1">
        <f t="shared" si="9"/>
        <v>27960.270000000004</v>
      </c>
      <c r="AM66" s="1">
        <v>4633.05</v>
      </c>
      <c r="AN66" s="1">
        <f t="shared" si="10"/>
        <v>23327.220000000005</v>
      </c>
    </row>
    <row r="67" spans="2:40" ht="14.5" x14ac:dyDescent="0.35">
      <c r="B67" s="9" t="s">
        <v>252</v>
      </c>
      <c r="C67" s="7" t="s">
        <v>34</v>
      </c>
      <c r="D67" s="7" t="s">
        <v>253</v>
      </c>
      <c r="E67" s="7" t="s">
        <v>258</v>
      </c>
      <c r="F67" s="7" t="s">
        <v>918</v>
      </c>
      <c r="G67" s="8">
        <v>45911</v>
      </c>
      <c r="H67" s="8">
        <v>46823</v>
      </c>
      <c r="I67" s="7" t="s">
        <v>259</v>
      </c>
      <c r="J67" s="7" t="s">
        <v>164</v>
      </c>
      <c r="K67" s="9">
        <v>0</v>
      </c>
      <c r="L67" s="14">
        <v>0</v>
      </c>
      <c r="M67" s="1">
        <v>0</v>
      </c>
      <c r="N67" s="1">
        <v>0</v>
      </c>
      <c r="O67" s="1">
        <v>0</v>
      </c>
      <c r="P67" s="1">
        <v>0</v>
      </c>
      <c r="Q67" s="1">
        <f t="shared" si="0"/>
        <v>0</v>
      </c>
      <c r="R67" s="1">
        <v>0</v>
      </c>
      <c r="S67" s="1">
        <v>328499.84000000003</v>
      </c>
      <c r="T67" s="1">
        <v>4571.82</v>
      </c>
      <c r="U67" s="1">
        <f t="shared" si="15"/>
        <v>323928.02</v>
      </c>
      <c r="V67" s="1">
        <v>10550.36</v>
      </c>
      <c r="W67" s="1">
        <f t="shared" si="14"/>
        <v>313377.66000000003</v>
      </c>
      <c r="X67" s="1">
        <v>10550.36</v>
      </c>
      <c r="Y67" s="1">
        <f t="shared" si="13"/>
        <v>302827.30000000005</v>
      </c>
      <c r="Z67" s="25">
        <f t="shared" si="5"/>
        <v>57323.62</v>
      </c>
      <c r="AA67" s="1">
        <v>10550.36</v>
      </c>
      <c r="AB67" s="1">
        <f>Y67-AA67</f>
        <v>292276.94000000006</v>
      </c>
      <c r="AC67" s="1">
        <v>10550.36</v>
      </c>
      <c r="AD67" s="1">
        <f t="shared" si="6"/>
        <v>281726.58000000007</v>
      </c>
      <c r="AE67" s="1">
        <v>10550.36</v>
      </c>
      <c r="AF67" s="1">
        <f t="shared" si="11"/>
        <v>271176.22000000009</v>
      </c>
      <c r="AG67" s="1">
        <v>10550.36</v>
      </c>
      <c r="AH67" s="1">
        <f t="shared" si="7"/>
        <v>260625.8600000001</v>
      </c>
      <c r="AI67" s="1">
        <v>10550.36</v>
      </c>
      <c r="AJ67" s="1">
        <f t="shared" si="8"/>
        <v>250075.50000000012</v>
      </c>
      <c r="AK67" s="1">
        <v>10550.36</v>
      </c>
      <c r="AL67" s="1">
        <f t="shared" si="9"/>
        <v>239525.14000000013</v>
      </c>
      <c r="AM67" s="1">
        <v>10550.36</v>
      </c>
      <c r="AN67" s="1">
        <f t="shared" si="10"/>
        <v>228974.78000000014</v>
      </c>
    </row>
    <row r="68" spans="2:40" ht="14.5" x14ac:dyDescent="0.35">
      <c r="B68" s="9" t="s">
        <v>252</v>
      </c>
      <c r="C68" s="7" t="s">
        <v>34</v>
      </c>
      <c r="D68" s="7" t="s">
        <v>253</v>
      </c>
      <c r="E68" s="7" t="s">
        <v>260</v>
      </c>
      <c r="F68" s="7" t="s">
        <v>918</v>
      </c>
      <c r="G68" s="8">
        <v>45604</v>
      </c>
      <c r="H68" s="8">
        <v>46515</v>
      </c>
      <c r="I68" s="7" t="s">
        <v>261</v>
      </c>
      <c r="J68" s="7" t="s">
        <v>262</v>
      </c>
      <c r="K68" s="9" t="s">
        <v>257</v>
      </c>
      <c r="L68" s="14">
        <v>39863.599999999999</v>
      </c>
      <c r="M68" s="1">
        <v>136372.91</v>
      </c>
      <c r="N68" s="1">
        <v>5694.8</v>
      </c>
      <c r="O68" s="1">
        <v>130678.11</v>
      </c>
      <c r="P68" s="1">
        <v>5694.8</v>
      </c>
      <c r="Q68" s="1">
        <f t="shared" si="0"/>
        <v>124983.31</v>
      </c>
      <c r="R68" s="1">
        <v>5694.8</v>
      </c>
      <c r="S68" s="1">
        <f t="shared" ref="S68:S126" si="16">Q68-R68</f>
        <v>119288.51</v>
      </c>
      <c r="T68" s="1">
        <v>5694.8</v>
      </c>
      <c r="U68" s="1">
        <f t="shared" si="15"/>
        <v>113593.70999999999</v>
      </c>
      <c r="V68" s="1">
        <v>5694.8</v>
      </c>
      <c r="W68" s="1">
        <f t="shared" si="14"/>
        <v>107898.90999999999</v>
      </c>
      <c r="X68" s="1">
        <v>5694.8</v>
      </c>
      <c r="Y68" s="1">
        <f t="shared" si="13"/>
        <v>102204.10999999999</v>
      </c>
      <c r="Z68" s="25">
        <f t="shared" si="5"/>
        <v>96811.60000000002</v>
      </c>
      <c r="AA68" s="1">
        <v>11389.6</v>
      </c>
      <c r="AB68" s="1">
        <f>Y68-AA68</f>
        <v>90814.50999999998</v>
      </c>
      <c r="AC68" s="1">
        <v>5694.8</v>
      </c>
      <c r="AD68" s="1">
        <f t="shared" si="6"/>
        <v>85119.709999999977</v>
      </c>
      <c r="AE68" s="1">
        <v>5694.8</v>
      </c>
      <c r="AF68" s="1">
        <f t="shared" si="11"/>
        <v>79424.909999999974</v>
      </c>
      <c r="AG68" s="1">
        <v>5694.8</v>
      </c>
      <c r="AH68" s="1">
        <f t="shared" si="7"/>
        <v>73730.109999999971</v>
      </c>
      <c r="AI68" s="1">
        <v>11389.6</v>
      </c>
      <c r="AJ68" s="1">
        <f t="shared" si="8"/>
        <v>62340.509999999973</v>
      </c>
      <c r="AK68" s="1">
        <v>5694.8</v>
      </c>
      <c r="AL68" s="1">
        <f t="shared" si="9"/>
        <v>56645.70999999997</v>
      </c>
      <c r="AM68" s="1">
        <v>5694.8</v>
      </c>
      <c r="AN68" s="1">
        <f t="shared" si="10"/>
        <v>50950.909999999967</v>
      </c>
    </row>
    <row r="69" spans="2:40" ht="14.5" x14ac:dyDescent="0.35">
      <c r="B69" s="9" t="s">
        <v>252</v>
      </c>
      <c r="C69" s="7" t="s">
        <v>34</v>
      </c>
      <c r="D69" s="7" t="s">
        <v>253</v>
      </c>
      <c r="E69" s="7" t="s">
        <v>858</v>
      </c>
      <c r="F69" s="7" t="s">
        <v>918</v>
      </c>
      <c r="G69" s="8">
        <v>46036</v>
      </c>
      <c r="H69" s="8">
        <v>46948</v>
      </c>
      <c r="I69" s="7" t="s">
        <v>859</v>
      </c>
      <c r="J69" s="7" t="s">
        <v>422</v>
      </c>
      <c r="K69" s="9">
        <v>0</v>
      </c>
      <c r="L69" s="14">
        <v>0</v>
      </c>
      <c r="M69" s="1">
        <v>0</v>
      </c>
      <c r="N69" s="1">
        <v>0</v>
      </c>
      <c r="O69" s="1">
        <v>0</v>
      </c>
      <c r="P69" s="1">
        <v>0</v>
      </c>
      <c r="Q69" s="1">
        <f t="shared" si="0"/>
        <v>0</v>
      </c>
      <c r="R69" s="1">
        <v>0</v>
      </c>
      <c r="S69" s="1">
        <f t="shared" si="16"/>
        <v>0</v>
      </c>
      <c r="T69" s="1">
        <v>0</v>
      </c>
      <c r="U69" s="1">
        <f t="shared" si="15"/>
        <v>0</v>
      </c>
      <c r="V69" s="1">
        <v>0</v>
      </c>
      <c r="W69" s="1">
        <f t="shared" si="14"/>
        <v>0</v>
      </c>
      <c r="X69" s="1">
        <v>0</v>
      </c>
      <c r="Y69" s="1">
        <f t="shared" si="13"/>
        <v>0</v>
      </c>
      <c r="Z69" s="25">
        <f t="shared" si="5"/>
        <v>6861.46</v>
      </c>
      <c r="AA69" s="1">
        <v>0</v>
      </c>
      <c r="AB69" s="1">
        <v>175000</v>
      </c>
      <c r="AC69" s="1">
        <v>5694.8</v>
      </c>
      <c r="AD69" s="1">
        <f t="shared" si="6"/>
        <v>169305.2</v>
      </c>
      <c r="AE69" s="1">
        <v>1166.6600000000001</v>
      </c>
      <c r="AF69" s="1">
        <f t="shared" si="11"/>
        <v>168138.54</v>
      </c>
      <c r="AG69" s="1">
        <v>5833.33</v>
      </c>
      <c r="AH69" s="1">
        <f t="shared" si="7"/>
        <v>162305.21000000002</v>
      </c>
      <c r="AI69" s="1">
        <v>5833.33</v>
      </c>
      <c r="AJ69" s="1">
        <f t="shared" si="8"/>
        <v>156471.88000000003</v>
      </c>
      <c r="AK69" s="1">
        <v>5833.33</v>
      </c>
      <c r="AL69" s="1">
        <f t="shared" si="9"/>
        <v>150638.55000000005</v>
      </c>
      <c r="AM69" s="1">
        <v>5833.33</v>
      </c>
      <c r="AN69" s="1">
        <f t="shared" si="10"/>
        <v>144805.22000000006</v>
      </c>
    </row>
    <row r="70" spans="2:40" ht="14.5" x14ac:dyDescent="0.35">
      <c r="B70" s="9" t="s">
        <v>263</v>
      </c>
      <c r="C70" s="7" t="s">
        <v>34</v>
      </c>
      <c r="D70" s="7" t="s">
        <v>264</v>
      </c>
      <c r="E70" s="7" t="s">
        <v>265</v>
      </c>
      <c r="F70" s="7" t="s">
        <v>917</v>
      </c>
      <c r="G70" s="8">
        <v>45534</v>
      </c>
      <c r="H70" s="8">
        <v>47360</v>
      </c>
      <c r="I70" s="7" t="s">
        <v>266</v>
      </c>
      <c r="J70" s="7" t="s">
        <v>43</v>
      </c>
      <c r="K70" s="9">
        <v>0</v>
      </c>
      <c r="L70" s="14">
        <v>0</v>
      </c>
      <c r="M70" s="1">
        <v>9300000</v>
      </c>
      <c r="N70" s="1">
        <v>0</v>
      </c>
      <c r="O70" s="1">
        <f>M70-N70</f>
        <v>9300000</v>
      </c>
      <c r="P70" s="1">
        <v>0</v>
      </c>
      <c r="Q70" s="1">
        <f t="shared" si="0"/>
        <v>9300000</v>
      </c>
      <c r="R70" s="1">
        <v>760617.5</v>
      </c>
      <c r="S70" s="1">
        <f t="shared" si="16"/>
        <v>8539382.5</v>
      </c>
      <c r="T70" s="1">
        <v>154925.09000000003</v>
      </c>
      <c r="U70" s="1">
        <f t="shared" si="15"/>
        <v>8384457.4100000001</v>
      </c>
      <c r="V70" s="1">
        <v>154925.09000000003</v>
      </c>
      <c r="W70" s="1">
        <f t="shared" si="14"/>
        <v>8229532.3200000003</v>
      </c>
      <c r="X70" s="1">
        <v>154925.09000000003</v>
      </c>
      <c r="Y70" s="1">
        <f t="shared" si="13"/>
        <v>8074607.2300000004</v>
      </c>
      <c r="Z70" s="25">
        <f t="shared" si="5"/>
        <v>1225392.7700000003</v>
      </c>
      <c r="AA70" s="1">
        <v>0</v>
      </c>
      <c r="AB70" s="1">
        <f>Y70-AA70</f>
        <v>8074607.2300000004</v>
      </c>
      <c r="AC70" s="1">
        <v>0</v>
      </c>
      <c r="AD70" s="1">
        <f t="shared" si="6"/>
        <v>8074607.2300000004</v>
      </c>
      <c r="AE70" s="1">
        <v>0</v>
      </c>
      <c r="AF70" s="1">
        <f t="shared" si="11"/>
        <v>8074607.2300000004</v>
      </c>
      <c r="AG70" s="1">
        <v>0</v>
      </c>
      <c r="AH70" s="1">
        <f t="shared" si="7"/>
        <v>8074607.2300000004</v>
      </c>
      <c r="AI70" s="1">
        <v>0</v>
      </c>
      <c r="AJ70" s="1">
        <f t="shared" si="8"/>
        <v>8074607.2300000004</v>
      </c>
      <c r="AK70" s="4">
        <v>0</v>
      </c>
      <c r="AL70" s="1">
        <f t="shared" si="9"/>
        <v>8074607.2300000004</v>
      </c>
      <c r="AM70" s="1">
        <v>0</v>
      </c>
      <c r="AN70" s="1">
        <f t="shared" si="10"/>
        <v>8074607.2300000004</v>
      </c>
    </row>
    <row r="71" spans="2:40" ht="14.5" x14ac:dyDescent="0.35">
      <c r="B71" s="9" t="s">
        <v>267</v>
      </c>
      <c r="C71" s="7" t="s">
        <v>34</v>
      </c>
      <c r="D71" s="7" t="s">
        <v>268</v>
      </c>
      <c r="E71" s="7" t="s">
        <v>269</v>
      </c>
      <c r="F71" s="7" t="s">
        <v>916</v>
      </c>
      <c r="G71" s="8">
        <v>45663</v>
      </c>
      <c r="H71" s="8">
        <v>46574</v>
      </c>
      <c r="I71" s="7" t="s">
        <v>270</v>
      </c>
      <c r="J71" s="7" t="s">
        <v>271</v>
      </c>
      <c r="K71" s="9" t="s">
        <v>272</v>
      </c>
      <c r="L71" s="14">
        <v>98900.94</v>
      </c>
      <c r="M71" s="1">
        <v>412087.29</v>
      </c>
      <c r="N71" s="1">
        <v>16483.490000000002</v>
      </c>
      <c r="O71" s="1">
        <v>395603.8</v>
      </c>
      <c r="P71" s="1">
        <v>22084.959999999999</v>
      </c>
      <c r="Q71" s="1">
        <f t="shared" si="0"/>
        <v>373518.83999999997</v>
      </c>
      <c r="R71" s="1">
        <v>17606.78</v>
      </c>
      <c r="S71" s="1">
        <f t="shared" si="16"/>
        <v>355912.05999999994</v>
      </c>
      <c r="T71" s="1">
        <v>0</v>
      </c>
      <c r="U71" s="1">
        <f t="shared" si="15"/>
        <v>355912.05999999994</v>
      </c>
      <c r="V71" s="1">
        <v>0</v>
      </c>
      <c r="W71" s="1">
        <f t="shared" si="14"/>
        <v>355912.05999999994</v>
      </c>
      <c r="X71" s="1">
        <v>69303.83</v>
      </c>
      <c r="Y71" s="1">
        <f t="shared" si="13"/>
        <v>286608.22999999992</v>
      </c>
      <c r="Z71" s="25">
        <f t="shared" si="5"/>
        <v>276659.95999999996</v>
      </c>
      <c r="AA71" s="1">
        <v>0</v>
      </c>
      <c r="AB71" s="1">
        <f>Y71-AA71</f>
        <v>286608.22999999992</v>
      </c>
      <c r="AC71" s="1">
        <v>17588.46</v>
      </c>
      <c r="AD71" s="1">
        <f t="shared" si="6"/>
        <v>269019.7699999999</v>
      </c>
      <c r="AE71" s="1">
        <v>34691.5</v>
      </c>
      <c r="AF71" s="1">
        <f t="shared" si="11"/>
        <v>234328.2699999999</v>
      </c>
      <c r="AG71" s="1">
        <v>17350.330000000002</v>
      </c>
      <c r="AH71" s="1">
        <f t="shared" si="7"/>
        <v>216977.93999999989</v>
      </c>
      <c r="AI71" s="1">
        <v>17350.330000000002</v>
      </c>
      <c r="AJ71" s="1">
        <f t="shared" si="8"/>
        <v>199627.60999999987</v>
      </c>
      <c r="AK71" s="1">
        <v>17350.330000000002</v>
      </c>
      <c r="AL71" s="1">
        <f t="shared" si="9"/>
        <v>182277.27999999985</v>
      </c>
      <c r="AM71" s="1">
        <v>17350.330000000002</v>
      </c>
      <c r="AN71" s="1">
        <f t="shared" si="10"/>
        <v>164926.94999999984</v>
      </c>
    </row>
    <row r="72" spans="2:40" ht="14.5" x14ac:dyDescent="0.35">
      <c r="B72" s="9" t="s">
        <v>273</v>
      </c>
      <c r="C72" s="7" t="s">
        <v>34</v>
      </c>
      <c r="D72" s="7" t="s">
        <v>274</v>
      </c>
      <c r="E72" s="7" t="s">
        <v>275</v>
      </c>
      <c r="F72" s="7" t="s">
        <v>917</v>
      </c>
      <c r="G72" s="8">
        <v>44489</v>
      </c>
      <c r="H72" s="8">
        <v>46315</v>
      </c>
      <c r="I72" s="7" t="s">
        <v>276</v>
      </c>
      <c r="J72" s="7" t="s">
        <v>109</v>
      </c>
      <c r="K72" s="9" t="s">
        <v>277</v>
      </c>
      <c r="L72" s="14">
        <v>22856.75</v>
      </c>
      <c r="M72" s="1">
        <v>176858.29</v>
      </c>
      <c r="N72" s="1">
        <v>3265.25</v>
      </c>
      <c r="O72" s="1">
        <v>173593.04</v>
      </c>
      <c r="P72" s="1">
        <v>3265.25</v>
      </c>
      <c r="Q72" s="1">
        <f t="shared" si="0"/>
        <v>170327.79</v>
      </c>
      <c r="R72" s="1">
        <v>3700.8</v>
      </c>
      <c r="S72" s="1">
        <f t="shared" si="16"/>
        <v>166626.99000000002</v>
      </c>
      <c r="T72" s="1">
        <v>4480.8</v>
      </c>
      <c r="U72" s="1">
        <f t="shared" si="15"/>
        <v>162146.19000000003</v>
      </c>
      <c r="V72" s="1">
        <v>3265.25</v>
      </c>
      <c r="W72" s="1">
        <f t="shared" si="14"/>
        <v>158880.94000000003</v>
      </c>
      <c r="X72" s="1">
        <v>5931.87</v>
      </c>
      <c r="Y72" s="1">
        <f t="shared" si="13"/>
        <v>152949.07000000004</v>
      </c>
      <c r="Z72" s="25">
        <f t="shared" si="5"/>
        <v>53296.470000000008</v>
      </c>
      <c r="AA72" s="1">
        <v>0</v>
      </c>
      <c r="AB72" s="1">
        <f>Y72-AA72</f>
        <v>152949.07000000004</v>
      </c>
      <c r="AC72" s="1">
        <v>3265.25</v>
      </c>
      <c r="AD72" s="1">
        <f t="shared" si="6"/>
        <v>149683.82000000004</v>
      </c>
      <c r="AE72" s="1">
        <v>3265.25</v>
      </c>
      <c r="AF72" s="1">
        <f t="shared" si="11"/>
        <v>146418.57000000004</v>
      </c>
      <c r="AG72" s="1">
        <v>3265.25</v>
      </c>
      <c r="AH72" s="1">
        <f t="shared" si="7"/>
        <v>143153.32000000004</v>
      </c>
      <c r="AI72" s="1">
        <v>3265.25</v>
      </c>
      <c r="AJ72" s="1">
        <f t="shared" si="8"/>
        <v>139888.07000000004</v>
      </c>
      <c r="AK72" s="1">
        <v>3265.25</v>
      </c>
      <c r="AL72" s="1">
        <f t="shared" si="9"/>
        <v>136622.82000000004</v>
      </c>
      <c r="AM72" s="1">
        <v>3265.25</v>
      </c>
      <c r="AN72" s="1">
        <f t="shared" si="10"/>
        <v>133357.57000000004</v>
      </c>
    </row>
    <row r="73" spans="2:40" ht="14.5" x14ac:dyDescent="0.35">
      <c r="B73" s="31" t="s">
        <v>278</v>
      </c>
      <c r="C73" s="29" t="s">
        <v>39</v>
      </c>
      <c r="D73" s="29" t="s">
        <v>279</v>
      </c>
      <c r="E73" s="29" t="s">
        <v>280</v>
      </c>
      <c r="F73" s="29" t="s">
        <v>140</v>
      </c>
      <c r="G73" s="30">
        <v>43861</v>
      </c>
      <c r="H73" s="30">
        <v>45853</v>
      </c>
      <c r="I73" s="29" t="s">
        <v>281</v>
      </c>
      <c r="J73" s="29" t="s">
        <v>43</v>
      </c>
      <c r="K73" s="31">
        <v>0</v>
      </c>
      <c r="L73" s="32"/>
      <c r="M73" s="32">
        <v>0</v>
      </c>
      <c r="N73" s="32">
        <v>0</v>
      </c>
      <c r="O73" s="32">
        <v>0</v>
      </c>
      <c r="P73" s="32">
        <v>0</v>
      </c>
      <c r="Q73" s="32">
        <f t="shared" si="0"/>
        <v>0</v>
      </c>
      <c r="R73" s="32">
        <v>0</v>
      </c>
      <c r="S73" s="32">
        <f t="shared" si="16"/>
        <v>0</v>
      </c>
      <c r="T73" s="32">
        <v>0</v>
      </c>
      <c r="U73" s="32">
        <f t="shared" si="15"/>
        <v>0</v>
      </c>
      <c r="V73" s="32">
        <v>0</v>
      </c>
      <c r="W73" s="32">
        <f t="shared" si="14"/>
        <v>0</v>
      </c>
      <c r="X73" s="32">
        <v>0</v>
      </c>
      <c r="Y73" s="32">
        <f t="shared" si="13"/>
        <v>0</v>
      </c>
      <c r="Z73" s="32">
        <f t="shared" si="5"/>
        <v>0</v>
      </c>
      <c r="AA73" s="32">
        <v>0</v>
      </c>
      <c r="AB73" s="32">
        <v>0</v>
      </c>
      <c r="AC73" s="32">
        <v>0</v>
      </c>
      <c r="AD73" s="32">
        <f t="shared" si="6"/>
        <v>0</v>
      </c>
      <c r="AE73" s="32">
        <v>0</v>
      </c>
      <c r="AF73" s="32">
        <f t="shared" si="11"/>
        <v>0</v>
      </c>
      <c r="AG73" s="32">
        <v>0</v>
      </c>
      <c r="AH73" s="32">
        <f t="shared" si="7"/>
        <v>0</v>
      </c>
      <c r="AI73" s="32">
        <v>0</v>
      </c>
      <c r="AJ73" s="32">
        <f t="shared" si="8"/>
        <v>0</v>
      </c>
      <c r="AK73" s="32">
        <v>0</v>
      </c>
      <c r="AL73" s="32">
        <f t="shared" si="9"/>
        <v>0</v>
      </c>
      <c r="AM73" s="32">
        <v>0</v>
      </c>
      <c r="AN73" s="32">
        <f t="shared" si="10"/>
        <v>0</v>
      </c>
    </row>
    <row r="74" spans="2:40" ht="14.5" x14ac:dyDescent="0.35">
      <c r="B74" s="31" t="s">
        <v>282</v>
      </c>
      <c r="C74" s="29" t="s">
        <v>39</v>
      </c>
      <c r="D74" s="29" t="s">
        <v>283</v>
      </c>
      <c r="E74" s="29" t="s">
        <v>284</v>
      </c>
      <c r="F74" s="29" t="s">
        <v>917</v>
      </c>
      <c r="G74" s="30">
        <v>44679</v>
      </c>
      <c r="H74" s="30">
        <v>45716</v>
      </c>
      <c r="I74" s="29" t="s">
        <v>285</v>
      </c>
      <c r="J74" s="29" t="s">
        <v>43</v>
      </c>
      <c r="K74" s="31">
        <v>0</v>
      </c>
      <c r="L74" s="32">
        <v>206896.69</v>
      </c>
      <c r="M74" s="32">
        <v>348310.05</v>
      </c>
      <c r="N74" s="32">
        <v>0</v>
      </c>
      <c r="O74" s="32">
        <v>0</v>
      </c>
      <c r="P74" s="32">
        <v>0</v>
      </c>
      <c r="Q74" s="32">
        <f t="shared" si="0"/>
        <v>0</v>
      </c>
      <c r="R74" s="32">
        <v>0</v>
      </c>
      <c r="S74" s="32">
        <f t="shared" si="16"/>
        <v>0</v>
      </c>
      <c r="T74" s="32">
        <v>0</v>
      </c>
      <c r="U74" s="32">
        <f t="shared" si="15"/>
        <v>0</v>
      </c>
      <c r="V74" s="32">
        <v>0</v>
      </c>
      <c r="W74" s="32">
        <f t="shared" si="14"/>
        <v>0</v>
      </c>
      <c r="X74" s="32">
        <v>0</v>
      </c>
      <c r="Y74" s="32">
        <f t="shared" si="13"/>
        <v>0</v>
      </c>
      <c r="Z74" s="32">
        <f t="shared" si="5"/>
        <v>206896.69</v>
      </c>
      <c r="AA74" s="32">
        <v>0</v>
      </c>
      <c r="AB74" s="32">
        <v>0</v>
      </c>
      <c r="AC74" s="32">
        <v>0</v>
      </c>
      <c r="AD74" s="32">
        <f t="shared" si="6"/>
        <v>0</v>
      </c>
      <c r="AE74" s="32">
        <v>0</v>
      </c>
      <c r="AF74" s="32">
        <f t="shared" si="11"/>
        <v>0</v>
      </c>
      <c r="AG74" s="32">
        <v>0</v>
      </c>
      <c r="AH74" s="32">
        <f t="shared" si="7"/>
        <v>0</v>
      </c>
      <c r="AI74" s="32">
        <v>0</v>
      </c>
      <c r="AJ74" s="32">
        <f t="shared" si="8"/>
        <v>0</v>
      </c>
      <c r="AK74" s="32">
        <v>0</v>
      </c>
      <c r="AL74" s="32">
        <f t="shared" si="9"/>
        <v>0</v>
      </c>
      <c r="AM74" s="32">
        <v>0</v>
      </c>
      <c r="AN74" s="32">
        <f t="shared" si="10"/>
        <v>0</v>
      </c>
    </row>
    <row r="75" spans="2:40" ht="14.5" x14ac:dyDescent="0.35">
      <c r="B75" s="9" t="s">
        <v>286</v>
      </c>
      <c r="C75" s="7" t="s">
        <v>34</v>
      </c>
      <c r="D75" s="7" t="s">
        <v>287</v>
      </c>
      <c r="E75" s="7" t="s">
        <v>288</v>
      </c>
      <c r="F75" s="7" t="s">
        <v>917</v>
      </c>
      <c r="G75" s="8">
        <v>45699</v>
      </c>
      <c r="H75" s="8">
        <v>46610</v>
      </c>
      <c r="I75" s="7" t="s">
        <v>289</v>
      </c>
      <c r="J75" s="7" t="s">
        <v>43</v>
      </c>
      <c r="K75" s="9" t="s">
        <v>290</v>
      </c>
      <c r="L75" s="14">
        <v>0</v>
      </c>
      <c r="M75" s="1">
        <v>0</v>
      </c>
      <c r="N75" s="1">
        <v>49300</v>
      </c>
      <c r="O75" s="1">
        <v>160770</v>
      </c>
      <c r="P75" s="1">
        <v>49300</v>
      </c>
      <c r="Q75" s="1">
        <f t="shared" ref="Q75:Q77" si="17">O75-P75</f>
        <v>111470</v>
      </c>
      <c r="R75" s="1">
        <v>55650</v>
      </c>
      <c r="S75" s="1">
        <f t="shared" si="16"/>
        <v>55820</v>
      </c>
      <c r="T75" s="1">
        <v>0</v>
      </c>
      <c r="U75" s="1">
        <f t="shared" si="15"/>
        <v>55820</v>
      </c>
      <c r="V75" s="1">
        <v>1350</v>
      </c>
      <c r="W75" s="1">
        <f t="shared" si="14"/>
        <v>54470</v>
      </c>
      <c r="X75" s="1">
        <v>0</v>
      </c>
      <c r="Y75" s="1">
        <f t="shared" si="13"/>
        <v>54470</v>
      </c>
      <c r="Z75" s="25">
        <f t="shared" ref="Z75:Z138" si="18">L75+N75+P75+R75+T75+V75+X75+AA75+AC75+AE75</f>
        <v>162200</v>
      </c>
      <c r="AA75" s="1">
        <v>6600</v>
      </c>
      <c r="AB75" s="1">
        <f>Y75-AA75</f>
        <v>47870</v>
      </c>
      <c r="AC75" s="1">
        <v>0</v>
      </c>
      <c r="AD75" s="1">
        <f t="shared" ref="AD75:AD127" si="19">AB75-AC75</f>
        <v>47870</v>
      </c>
      <c r="AE75" s="1">
        <v>0</v>
      </c>
      <c r="AF75" s="1">
        <f t="shared" si="11"/>
        <v>47870</v>
      </c>
      <c r="AG75" s="1">
        <v>0</v>
      </c>
      <c r="AH75" s="1">
        <f t="shared" si="7"/>
        <v>47870</v>
      </c>
      <c r="AI75" s="1">
        <v>0</v>
      </c>
      <c r="AJ75" s="1">
        <f t="shared" si="8"/>
        <v>47870</v>
      </c>
      <c r="AK75" s="1">
        <v>2900</v>
      </c>
      <c r="AL75" s="1">
        <f t="shared" si="9"/>
        <v>44970</v>
      </c>
      <c r="AM75" s="1">
        <v>0</v>
      </c>
      <c r="AN75" s="1">
        <f t="shared" si="10"/>
        <v>44970</v>
      </c>
    </row>
    <row r="76" spans="2:40" ht="14.5" x14ac:dyDescent="0.35">
      <c r="B76" s="9" t="s">
        <v>847</v>
      </c>
      <c r="C76" s="7" t="s">
        <v>34</v>
      </c>
      <c r="D76" s="7" t="s">
        <v>848</v>
      </c>
      <c r="E76" s="7" t="s">
        <v>849</v>
      </c>
      <c r="F76" s="7" t="s">
        <v>918</v>
      </c>
      <c r="G76" s="8">
        <v>46003</v>
      </c>
      <c r="H76" s="8">
        <v>46916</v>
      </c>
      <c r="I76" s="7" t="s">
        <v>850</v>
      </c>
      <c r="J76" s="7" t="s">
        <v>62</v>
      </c>
      <c r="K76" s="9">
        <v>0</v>
      </c>
      <c r="L76" s="14">
        <v>0</v>
      </c>
      <c r="M76" s="1">
        <v>0</v>
      </c>
      <c r="N76" s="1">
        <v>0</v>
      </c>
      <c r="O76" s="1">
        <v>0</v>
      </c>
      <c r="P76" s="1">
        <v>0</v>
      </c>
      <c r="Q76" s="1">
        <f t="shared" si="17"/>
        <v>0</v>
      </c>
      <c r="R76" s="1">
        <v>0</v>
      </c>
      <c r="S76" s="1">
        <f t="shared" si="16"/>
        <v>0</v>
      </c>
      <c r="T76" s="1">
        <v>0</v>
      </c>
      <c r="U76" s="1">
        <f t="shared" si="15"/>
        <v>0</v>
      </c>
      <c r="V76" s="1">
        <v>0</v>
      </c>
      <c r="W76" s="1">
        <f t="shared" si="14"/>
        <v>0</v>
      </c>
      <c r="X76" s="1">
        <v>0</v>
      </c>
      <c r="Y76" s="1">
        <v>349344.6</v>
      </c>
      <c r="Z76" s="25">
        <f t="shared" si="18"/>
        <v>28304.55</v>
      </c>
      <c r="AA76" s="1">
        <v>5609.91</v>
      </c>
      <c r="AB76" s="1">
        <f>Y76-AA76</f>
        <v>343734.69</v>
      </c>
      <c r="AC76" s="1">
        <v>11219.82</v>
      </c>
      <c r="AD76" s="1">
        <f t="shared" si="19"/>
        <v>332514.87</v>
      </c>
      <c r="AE76" s="1">
        <v>11474.82</v>
      </c>
      <c r="AF76" s="1">
        <f t="shared" si="11"/>
        <v>321040.05</v>
      </c>
      <c r="AG76" s="1">
        <v>11474.82</v>
      </c>
      <c r="AH76" s="1">
        <f t="shared" ref="AH76:AH97" si="20">AF76-AG76</f>
        <v>309565.23</v>
      </c>
      <c r="AI76" s="1">
        <v>15542.66</v>
      </c>
      <c r="AJ76" s="1">
        <f t="shared" ref="AJ76:AJ97" si="21">AH76-AI76</f>
        <v>294022.57</v>
      </c>
      <c r="AK76" s="1">
        <v>12514.89</v>
      </c>
      <c r="AL76" s="1">
        <f t="shared" ref="AL76:AL139" si="22">AJ76-AK76</f>
        <v>281507.68</v>
      </c>
      <c r="AM76" s="1">
        <v>12514.89</v>
      </c>
      <c r="AN76" s="1">
        <f t="shared" ref="AN76:AN81" si="23">AL76-AM76</f>
        <v>268992.78999999998</v>
      </c>
    </row>
    <row r="77" spans="2:40" ht="14.5" x14ac:dyDescent="0.35">
      <c r="B77" s="9" t="s">
        <v>291</v>
      </c>
      <c r="C77" s="7" t="s">
        <v>34</v>
      </c>
      <c r="D77" s="7" t="s">
        <v>292</v>
      </c>
      <c r="E77" s="7" t="s">
        <v>293</v>
      </c>
      <c r="F77" s="7" t="s">
        <v>918</v>
      </c>
      <c r="G77" s="8">
        <v>44865</v>
      </c>
      <c r="H77" s="8">
        <v>46690</v>
      </c>
      <c r="I77" s="7" t="s">
        <v>294</v>
      </c>
      <c r="J77" s="7" t="s">
        <v>295</v>
      </c>
      <c r="K77" s="9">
        <v>0</v>
      </c>
      <c r="L77" s="14">
        <v>60308.15</v>
      </c>
      <c r="M77" s="1">
        <v>249576.35</v>
      </c>
      <c r="N77" s="1">
        <v>8615.4500000000007</v>
      </c>
      <c r="O77" s="1">
        <v>240960.9</v>
      </c>
      <c r="P77" s="1">
        <v>8615.4500000000007</v>
      </c>
      <c r="Q77" s="1">
        <f t="shared" si="17"/>
        <v>232345.44999999998</v>
      </c>
      <c r="R77" s="1">
        <v>9738.44</v>
      </c>
      <c r="S77" s="1">
        <f t="shared" si="16"/>
        <v>222607.00999999998</v>
      </c>
      <c r="T77" s="1">
        <v>8941.52</v>
      </c>
      <c r="U77" s="1">
        <f t="shared" si="15"/>
        <v>213665.49</v>
      </c>
      <c r="V77" s="1">
        <v>8941.52</v>
      </c>
      <c r="W77" s="1">
        <f t="shared" si="14"/>
        <v>204723.97</v>
      </c>
      <c r="X77" s="1">
        <v>8941.52</v>
      </c>
      <c r="Y77" s="1">
        <f t="shared" ref="Y77:Y98" si="24">W77-X77</f>
        <v>195782.45</v>
      </c>
      <c r="Z77" s="25">
        <f t="shared" si="18"/>
        <v>143463.86000000002</v>
      </c>
      <c r="AA77" s="1">
        <v>9818.77</v>
      </c>
      <c r="AB77" s="1">
        <f>Y77-AA77</f>
        <v>185963.68000000002</v>
      </c>
      <c r="AC77" s="1">
        <v>9724.27</v>
      </c>
      <c r="AD77" s="1">
        <f t="shared" si="19"/>
        <v>176239.41000000003</v>
      </c>
      <c r="AE77" s="1">
        <v>9818.77</v>
      </c>
      <c r="AF77" s="1">
        <f t="shared" ref="AF77" si="25">AD77-AE77</f>
        <v>166420.64000000004</v>
      </c>
      <c r="AG77" s="1">
        <v>9818.77</v>
      </c>
      <c r="AH77" s="1">
        <f t="shared" si="20"/>
        <v>156601.87000000005</v>
      </c>
      <c r="AI77" s="1">
        <v>8941.52</v>
      </c>
      <c r="AJ77" s="1">
        <f t="shared" si="21"/>
        <v>147660.35000000006</v>
      </c>
      <c r="AK77" s="1">
        <v>8941.52</v>
      </c>
      <c r="AL77" s="1">
        <f t="shared" si="22"/>
        <v>138718.83000000007</v>
      </c>
      <c r="AM77" s="1">
        <v>8852.1</v>
      </c>
      <c r="AN77" s="1">
        <f t="shared" si="23"/>
        <v>129866.73000000007</v>
      </c>
    </row>
    <row r="78" spans="2:40" ht="14.5" x14ac:dyDescent="0.35">
      <c r="B78" s="9" t="s">
        <v>922</v>
      </c>
      <c r="C78" s="7" t="s">
        <v>34</v>
      </c>
      <c r="D78" s="7" t="s">
        <v>296</v>
      </c>
      <c r="E78" s="7" t="s">
        <v>908</v>
      </c>
      <c r="F78" s="7" t="s">
        <v>918</v>
      </c>
      <c r="G78" s="8">
        <v>45181</v>
      </c>
      <c r="H78" s="8">
        <v>47008</v>
      </c>
      <c r="I78" s="7" t="s">
        <v>297</v>
      </c>
      <c r="J78" s="7" t="s">
        <v>298</v>
      </c>
      <c r="K78" s="9" t="s">
        <v>299</v>
      </c>
      <c r="L78" s="14">
        <v>85466.35</v>
      </c>
      <c r="M78" s="1">
        <v>86572.94</v>
      </c>
      <c r="N78" s="1">
        <v>9604.02</v>
      </c>
      <c r="O78" s="1">
        <v>76968.92</v>
      </c>
      <c r="P78" s="1">
        <v>9604.02</v>
      </c>
      <c r="Q78" s="1">
        <v>72422.000000000058</v>
      </c>
      <c r="R78" s="1">
        <v>9604.02</v>
      </c>
      <c r="S78" s="1">
        <f t="shared" si="16"/>
        <v>62817.980000000054</v>
      </c>
      <c r="T78" s="1">
        <v>9976.94</v>
      </c>
      <c r="U78" s="27">
        <v>64198.23000000001</v>
      </c>
      <c r="V78" s="1">
        <v>0</v>
      </c>
      <c r="W78" s="1">
        <f t="shared" si="14"/>
        <v>64198.23000000001</v>
      </c>
      <c r="X78" s="1">
        <v>10149.39</v>
      </c>
      <c r="Y78" s="1">
        <f t="shared" si="24"/>
        <v>54048.840000000011</v>
      </c>
      <c r="Z78" s="25">
        <f t="shared" si="18"/>
        <v>163837.97999999998</v>
      </c>
      <c r="AA78" s="1">
        <v>9811.08</v>
      </c>
      <c r="AB78" s="1">
        <f>Y78-AA78</f>
        <v>44237.760000000009</v>
      </c>
      <c r="AC78" s="1">
        <v>9811.08</v>
      </c>
      <c r="AD78" s="1">
        <f t="shared" si="19"/>
        <v>34426.680000000008</v>
      </c>
      <c r="AE78" s="1">
        <v>9811.08</v>
      </c>
      <c r="AF78" s="1">
        <v>598293.38</v>
      </c>
      <c r="AG78" s="1">
        <v>10149.39</v>
      </c>
      <c r="AH78" s="1">
        <f t="shared" si="20"/>
        <v>588143.99</v>
      </c>
      <c r="AI78" s="1">
        <v>10149.39</v>
      </c>
      <c r="AJ78" s="1">
        <f t="shared" si="21"/>
        <v>577994.6</v>
      </c>
      <c r="AK78" s="1">
        <v>10149.39</v>
      </c>
      <c r="AL78" s="1">
        <f t="shared" si="22"/>
        <v>567845.21</v>
      </c>
      <c r="AM78" s="1">
        <v>10149.39</v>
      </c>
      <c r="AN78" s="1">
        <f t="shared" si="23"/>
        <v>557695.81999999995</v>
      </c>
    </row>
    <row r="79" spans="2:40" ht="14.5" x14ac:dyDescent="0.35">
      <c r="B79" s="31" t="s">
        <v>300</v>
      </c>
      <c r="C79" s="29" t="s">
        <v>39</v>
      </c>
      <c r="D79" s="29" t="s">
        <v>301</v>
      </c>
      <c r="E79" s="29" t="s">
        <v>302</v>
      </c>
      <c r="F79" s="29" t="s">
        <v>917</v>
      </c>
      <c r="G79" s="30">
        <v>44105</v>
      </c>
      <c r="H79" s="30">
        <v>45931</v>
      </c>
      <c r="I79" s="29" t="s">
        <v>303</v>
      </c>
      <c r="J79" s="29" t="s">
        <v>304</v>
      </c>
      <c r="K79" s="31" t="s">
        <v>305</v>
      </c>
      <c r="L79" s="32">
        <v>33903.279999999999</v>
      </c>
      <c r="M79" s="32">
        <v>64437.59</v>
      </c>
      <c r="N79" s="32">
        <v>4945.3599999999997</v>
      </c>
      <c r="O79" s="32">
        <v>59492.23</v>
      </c>
      <c r="P79" s="32">
        <v>4945.3500000000004</v>
      </c>
      <c r="Q79" s="32">
        <f t="shared" ref="Q79:Q92" si="26">O79-P79</f>
        <v>54546.880000000005</v>
      </c>
      <c r="R79" s="32">
        <v>4945.3599999999997</v>
      </c>
      <c r="S79" s="32">
        <f t="shared" si="16"/>
        <v>49601.520000000004</v>
      </c>
      <c r="T79" s="32">
        <v>4945.3599999999997</v>
      </c>
      <c r="U79" s="32">
        <f t="shared" ref="U79:U91" si="27">S79-T79</f>
        <v>44656.160000000003</v>
      </c>
      <c r="V79" s="32">
        <v>0</v>
      </c>
      <c r="W79" s="32">
        <f t="shared" si="14"/>
        <v>44656.160000000003</v>
      </c>
      <c r="X79" s="32">
        <v>0</v>
      </c>
      <c r="Y79" s="32">
        <f t="shared" si="24"/>
        <v>44656.160000000003</v>
      </c>
      <c r="Z79" s="32">
        <f t="shared" si="18"/>
        <v>53684.71</v>
      </c>
      <c r="AA79" s="32">
        <v>0</v>
      </c>
      <c r="AB79" s="32">
        <v>0</v>
      </c>
      <c r="AC79" s="32">
        <v>0</v>
      </c>
      <c r="AD79" s="32">
        <f t="shared" si="19"/>
        <v>0</v>
      </c>
      <c r="AE79" s="32">
        <v>0</v>
      </c>
      <c r="AF79" s="32">
        <f t="shared" ref="AF79:AF84" si="28">AD79-AE79</f>
        <v>0</v>
      </c>
      <c r="AG79" s="32">
        <v>0</v>
      </c>
      <c r="AH79" s="32">
        <f t="shared" si="20"/>
        <v>0</v>
      </c>
      <c r="AI79" s="32">
        <v>0</v>
      </c>
      <c r="AJ79" s="32">
        <f t="shared" si="21"/>
        <v>0</v>
      </c>
      <c r="AK79" s="32">
        <v>0</v>
      </c>
      <c r="AL79" s="32">
        <f t="shared" si="22"/>
        <v>0</v>
      </c>
      <c r="AM79" s="32">
        <v>0</v>
      </c>
      <c r="AN79" s="32">
        <f t="shared" si="23"/>
        <v>0</v>
      </c>
    </row>
    <row r="80" spans="2:40" ht="14.5" x14ac:dyDescent="0.35">
      <c r="B80" s="31" t="s">
        <v>306</v>
      </c>
      <c r="C80" s="29" t="s">
        <v>39</v>
      </c>
      <c r="D80" s="29" t="s">
        <v>307</v>
      </c>
      <c r="E80" s="29" t="s">
        <v>308</v>
      </c>
      <c r="F80" s="29" t="s">
        <v>923</v>
      </c>
      <c r="G80" s="30">
        <v>44392</v>
      </c>
      <c r="H80" s="30">
        <v>46125</v>
      </c>
      <c r="I80" s="29" t="s">
        <v>309</v>
      </c>
      <c r="J80" s="29" t="s">
        <v>310</v>
      </c>
      <c r="K80" s="31" t="s">
        <v>311</v>
      </c>
      <c r="L80" s="32">
        <v>374672.2</v>
      </c>
      <c r="M80" s="32">
        <v>591351.51</v>
      </c>
      <c r="N80" s="32">
        <v>51138.85</v>
      </c>
      <c r="O80" s="32">
        <v>560654.13</v>
      </c>
      <c r="P80" s="32">
        <v>67839.100000000006</v>
      </c>
      <c r="Q80" s="32">
        <f t="shared" si="26"/>
        <v>492815.03</v>
      </c>
      <c r="R80" s="32">
        <v>53524.6</v>
      </c>
      <c r="S80" s="32">
        <f t="shared" si="16"/>
        <v>439290.43000000005</v>
      </c>
      <c r="T80" s="32">
        <v>53524.6</v>
      </c>
      <c r="U80" s="32">
        <f t="shared" si="27"/>
        <v>385765.83000000007</v>
      </c>
      <c r="V80" s="32">
        <v>53524.6</v>
      </c>
      <c r="W80" s="32">
        <f t="shared" si="14"/>
        <v>332241.2300000001</v>
      </c>
      <c r="X80" s="32">
        <v>107049.2</v>
      </c>
      <c r="Y80" s="32">
        <f t="shared" si="24"/>
        <v>225192.03000000009</v>
      </c>
      <c r="Z80" s="32">
        <f t="shared" si="18"/>
        <v>868322.34999999986</v>
      </c>
      <c r="AA80" s="32">
        <v>0</v>
      </c>
      <c r="AB80" s="32">
        <f>Y80-AA80</f>
        <v>225192.03000000009</v>
      </c>
      <c r="AC80" s="32">
        <v>53524.6</v>
      </c>
      <c r="AD80" s="32">
        <f t="shared" si="19"/>
        <v>171667.43000000008</v>
      </c>
      <c r="AE80" s="32">
        <v>53524.6</v>
      </c>
      <c r="AF80" s="32">
        <f t="shared" si="28"/>
        <v>118142.83000000007</v>
      </c>
      <c r="AG80" s="32">
        <v>53524.6</v>
      </c>
      <c r="AH80" s="32">
        <f t="shared" si="20"/>
        <v>64618.230000000076</v>
      </c>
      <c r="AI80" s="32">
        <v>23193.95</v>
      </c>
      <c r="AJ80" s="32">
        <f t="shared" si="21"/>
        <v>41424.280000000072</v>
      </c>
      <c r="AK80" s="32">
        <v>0</v>
      </c>
      <c r="AL80" s="32">
        <f t="shared" si="22"/>
        <v>41424.280000000072</v>
      </c>
      <c r="AM80" s="32">
        <v>23193.95</v>
      </c>
      <c r="AN80" s="32">
        <f t="shared" si="23"/>
        <v>18230.330000000071</v>
      </c>
    </row>
    <row r="81" spans="2:40" ht="15.65" customHeight="1" x14ac:dyDescent="0.35">
      <c r="B81" s="9" t="s">
        <v>866</v>
      </c>
      <c r="C81" s="7" t="s">
        <v>34</v>
      </c>
      <c r="D81" s="7" t="s">
        <v>867</v>
      </c>
      <c r="E81" s="7" t="s">
        <v>868</v>
      </c>
      <c r="F81" s="7" t="s">
        <v>917</v>
      </c>
      <c r="G81" s="8">
        <v>46041</v>
      </c>
      <c r="H81" s="8">
        <v>46953</v>
      </c>
      <c r="I81" s="7" t="s">
        <v>869</v>
      </c>
      <c r="J81" s="7" t="s">
        <v>43</v>
      </c>
      <c r="K81" s="9">
        <v>0</v>
      </c>
      <c r="L81" s="14">
        <v>0</v>
      </c>
      <c r="M81" s="1">
        <v>0</v>
      </c>
      <c r="N81" s="1">
        <v>0</v>
      </c>
      <c r="O81" s="1">
        <v>0</v>
      </c>
      <c r="P81" s="1">
        <v>0</v>
      </c>
      <c r="Q81" s="1">
        <f t="shared" si="26"/>
        <v>0</v>
      </c>
      <c r="R81" s="1">
        <v>0</v>
      </c>
      <c r="S81" s="1">
        <f t="shared" si="16"/>
        <v>0</v>
      </c>
      <c r="T81" s="1">
        <v>0</v>
      </c>
      <c r="U81" s="1">
        <f t="shared" si="27"/>
        <v>0</v>
      </c>
      <c r="V81" s="1">
        <v>0</v>
      </c>
      <c r="W81" s="1">
        <f t="shared" si="14"/>
        <v>0</v>
      </c>
      <c r="X81" s="1">
        <v>0</v>
      </c>
      <c r="Y81" s="1">
        <f t="shared" si="24"/>
        <v>0</v>
      </c>
      <c r="Z81" s="25">
        <f t="shared" si="18"/>
        <v>0</v>
      </c>
      <c r="AA81" s="1">
        <v>0</v>
      </c>
      <c r="AB81" s="1">
        <v>1045000</v>
      </c>
      <c r="AC81" s="1">
        <v>0</v>
      </c>
      <c r="AD81" s="1">
        <f t="shared" si="19"/>
        <v>1045000</v>
      </c>
      <c r="AE81" s="1">
        <v>0</v>
      </c>
      <c r="AF81" s="1">
        <f t="shared" si="28"/>
        <v>1045000</v>
      </c>
      <c r="AG81" s="1">
        <v>0</v>
      </c>
      <c r="AH81" s="1">
        <f t="shared" si="20"/>
        <v>1045000</v>
      </c>
      <c r="AI81" s="1">
        <v>0</v>
      </c>
      <c r="AJ81" s="1">
        <f t="shared" si="21"/>
        <v>1045000</v>
      </c>
      <c r="AK81" s="1">
        <v>0</v>
      </c>
      <c r="AL81" s="1">
        <f t="shared" si="22"/>
        <v>1045000</v>
      </c>
      <c r="AM81" s="1">
        <v>919584.96</v>
      </c>
      <c r="AN81" s="1">
        <f t="shared" si="23"/>
        <v>125415.04000000004</v>
      </c>
    </row>
    <row r="82" spans="2:40" ht="14.5" x14ac:dyDescent="0.35">
      <c r="B82" s="9" t="s">
        <v>312</v>
      </c>
      <c r="C82" s="7" t="s">
        <v>34</v>
      </c>
      <c r="D82" s="7" t="s">
        <v>313</v>
      </c>
      <c r="E82" s="7" t="s">
        <v>314</v>
      </c>
      <c r="F82" s="7" t="s">
        <v>916</v>
      </c>
      <c r="G82" s="8">
        <v>45107</v>
      </c>
      <c r="H82" s="8">
        <v>46934</v>
      </c>
      <c r="I82" s="7" t="s">
        <v>315</v>
      </c>
      <c r="J82" s="7" t="s">
        <v>316</v>
      </c>
      <c r="K82" s="9" t="s">
        <v>317</v>
      </c>
      <c r="L82" s="14">
        <v>34159.160000000003</v>
      </c>
      <c r="M82" s="1">
        <v>65051.54</v>
      </c>
      <c r="N82" s="1">
        <v>4972.22</v>
      </c>
      <c r="O82" s="1">
        <v>60079.32</v>
      </c>
      <c r="P82" s="1">
        <v>4972.22</v>
      </c>
      <c r="Q82" s="1">
        <f t="shared" si="26"/>
        <v>55107.1</v>
      </c>
      <c r="R82" s="1">
        <v>4972.22</v>
      </c>
      <c r="S82" s="1">
        <f t="shared" si="16"/>
        <v>50134.879999999997</v>
      </c>
      <c r="T82" s="1">
        <v>4972.22</v>
      </c>
      <c r="U82" s="1">
        <v>52649.65</v>
      </c>
      <c r="V82" s="1">
        <v>5000.8599999999997</v>
      </c>
      <c r="W82" s="1">
        <f t="shared" si="14"/>
        <v>47648.79</v>
      </c>
      <c r="X82" s="1">
        <v>5251.91</v>
      </c>
      <c r="Y82" s="1">
        <f t="shared" si="24"/>
        <v>42396.880000000005</v>
      </c>
      <c r="Z82" s="25">
        <f t="shared" si="18"/>
        <v>79793.940000000017</v>
      </c>
      <c r="AA82" s="1">
        <v>4989.3100000000004</v>
      </c>
      <c r="AB82" s="1">
        <f>Y82-AA82</f>
        <v>37407.570000000007</v>
      </c>
      <c r="AC82" s="1">
        <v>5251.91</v>
      </c>
      <c r="AD82" s="1">
        <f t="shared" si="19"/>
        <v>32155.660000000007</v>
      </c>
      <c r="AE82" s="1">
        <v>5251.91</v>
      </c>
      <c r="AF82" s="1">
        <f t="shared" si="28"/>
        <v>26903.750000000007</v>
      </c>
      <c r="AG82" s="1">
        <v>5251.91</v>
      </c>
      <c r="AH82" s="1">
        <f t="shared" si="20"/>
        <v>21651.840000000007</v>
      </c>
      <c r="AI82" s="1">
        <v>5261.91</v>
      </c>
      <c r="AJ82" s="1">
        <v>307560.53000000003</v>
      </c>
      <c r="AK82" s="1">
        <v>5251.91</v>
      </c>
      <c r="AL82" s="1">
        <f t="shared" si="22"/>
        <v>302308.62000000005</v>
      </c>
      <c r="AM82" s="1">
        <v>5251.91</v>
      </c>
      <c r="AN82" s="1">
        <f>AL82-AM82</f>
        <v>297056.71000000008</v>
      </c>
    </row>
    <row r="83" spans="2:40" ht="14.5" x14ac:dyDescent="0.35">
      <c r="B83" s="9" t="s">
        <v>318</v>
      </c>
      <c r="C83" s="7" t="s">
        <v>34</v>
      </c>
      <c r="D83" s="7" t="s">
        <v>319</v>
      </c>
      <c r="E83" s="7" t="s">
        <v>320</v>
      </c>
      <c r="F83" s="7" t="s">
        <v>917</v>
      </c>
      <c r="G83" s="8">
        <v>45118</v>
      </c>
      <c r="H83" s="50">
        <v>46302</v>
      </c>
      <c r="I83" s="7" t="s">
        <v>321</v>
      </c>
      <c r="J83" s="7" t="s">
        <v>78</v>
      </c>
      <c r="K83" s="9" t="s">
        <v>322</v>
      </c>
      <c r="L83" s="14">
        <v>272000</v>
      </c>
      <c r="M83" s="1">
        <v>680850</v>
      </c>
      <c r="N83" s="1">
        <v>0</v>
      </c>
      <c r="O83" s="1">
        <v>612850</v>
      </c>
      <c r="P83" s="1">
        <v>68000</v>
      </c>
      <c r="Q83" s="1">
        <f t="shared" si="26"/>
        <v>544850</v>
      </c>
      <c r="R83" s="1">
        <v>68000</v>
      </c>
      <c r="S83" s="1">
        <f t="shared" si="16"/>
        <v>476850</v>
      </c>
      <c r="T83" s="1">
        <v>68000</v>
      </c>
      <c r="U83" s="1">
        <f t="shared" si="27"/>
        <v>408850</v>
      </c>
      <c r="V83" s="1">
        <v>68000</v>
      </c>
      <c r="W83" s="1">
        <f t="shared" si="14"/>
        <v>340850</v>
      </c>
      <c r="X83" s="1">
        <v>74331.199999999997</v>
      </c>
      <c r="Y83" s="1">
        <v>2463321.34</v>
      </c>
      <c r="Z83" s="25">
        <f t="shared" si="18"/>
        <v>692662.39999999991</v>
      </c>
      <c r="AA83" s="1">
        <v>0</v>
      </c>
      <c r="AB83" s="1">
        <f>Y83-AA83</f>
        <v>2463321.34</v>
      </c>
      <c r="AC83" s="1">
        <v>0</v>
      </c>
      <c r="AD83" s="1">
        <f t="shared" si="19"/>
        <v>2463321.34</v>
      </c>
      <c r="AE83" s="1">
        <v>74331.199999999997</v>
      </c>
      <c r="AF83" s="1">
        <f t="shared" si="28"/>
        <v>2388990.1399999997</v>
      </c>
      <c r="AG83" s="1">
        <v>121460.8</v>
      </c>
      <c r="AH83" s="1">
        <f t="shared" si="20"/>
        <v>2267529.34</v>
      </c>
      <c r="AI83" s="1">
        <v>121460.8</v>
      </c>
      <c r="AJ83" s="44">
        <f t="shared" si="21"/>
        <v>2146068.54</v>
      </c>
      <c r="AK83" s="1">
        <v>74331.199999999997</v>
      </c>
      <c r="AL83" s="1">
        <f t="shared" si="22"/>
        <v>2071737.34</v>
      </c>
      <c r="AM83" s="1">
        <v>74331.199999999997</v>
      </c>
      <c r="AN83" s="44">
        <f t="shared" ref="AN83:AN97" si="29">AL83-AM83</f>
        <v>1997406.1400000001</v>
      </c>
    </row>
    <row r="84" spans="2:40" ht="15.65" customHeight="1" x14ac:dyDescent="0.35">
      <c r="B84" s="31" t="s">
        <v>323</v>
      </c>
      <c r="C84" s="29" t="s">
        <v>39</v>
      </c>
      <c r="D84" s="29" t="s">
        <v>324</v>
      </c>
      <c r="E84" s="29" t="s">
        <v>325</v>
      </c>
      <c r="F84" s="29" t="s">
        <v>917</v>
      </c>
      <c r="G84" s="30">
        <v>43675</v>
      </c>
      <c r="H84" s="30">
        <v>45964</v>
      </c>
      <c r="I84" s="29" t="s">
        <v>326</v>
      </c>
      <c r="J84" s="29" t="s">
        <v>43</v>
      </c>
      <c r="K84" s="31" t="s">
        <v>327</v>
      </c>
      <c r="L84" s="32">
        <v>750113.96</v>
      </c>
      <c r="M84" s="32">
        <v>3185758.91</v>
      </c>
      <c r="N84" s="32">
        <v>120384.33</v>
      </c>
      <c r="O84" s="32">
        <v>3076179.54</v>
      </c>
      <c r="P84" s="32">
        <v>109579.37</v>
      </c>
      <c r="Q84" s="32">
        <f t="shared" si="26"/>
        <v>2966600.17</v>
      </c>
      <c r="R84" s="39">
        <v>109633.91</v>
      </c>
      <c r="S84" s="32">
        <f t="shared" si="16"/>
        <v>2856966.26</v>
      </c>
      <c r="T84" s="32">
        <v>64938.38</v>
      </c>
      <c r="U84" s="32">
        <f t="shared" si="27"/>
        <v>2792027.88</v>
      </c>
      <c r="V84" s="32">
        <v>0</v>
      </c>
      <c r="W84" s="32">
        <f t="shared" si="14"/>
        <v>2792027.88</v>
      </c>
      <c r="X84" s="32">
        <v>153102.29</v>
      </c>
      <c r="Y84" s="32">
        <f t="shared" si="24"/>
        <v>2638925.59</v>
      </c>
      <c r="Z84" s="32">
        <f t="shared" si="18"/>
        <v>1427494.0299999998</v>
      </c>
      <c r="AA84" s="32">
        <v>0</v>
      </c>
      <c r="AB84" s="32">
        <f>Y84-AA84</f>
        <v>2638925.59</v>
      </c>
      <c r="AC84" s="32">
        <v>0</v>
      </c>
      <c r="AD84" s="32">
        <f t="shared" si="19"/>
        <v>2638925.59</v>
      </c>
      <c r="AE84" s="32">
        <v>119741.79</v>
      </c>
      <c r="AF84" s="32">
        <f t="shared" si="28"/>
        <v>2519183.7999999998</v>
      </c>
      <c r="AG84" s="32">
        <v>0</v>
      </c>
      <c r="AH84" s="32">
        <f t="shared" si="20"/>
        <v>2519183.7999999998</v>
      </c>
      <c r="AI84" s="32">
        <v>0</v>
      </c>
      <c r="AJ84" s="32">
        <f t="shared" si="21"/>
        <v>2519183.7999999998</v>
      </c>
      <c r="AK84" s="32">
        <v>0</v>
      </c>
      <c r="AL84" s="32">
        <f t="shared" si="22"/>
        <v>2519183.7999999998</v>
      </c>
      <c r="AM84" s="32">
        <v>0</v>
      </c>
      <c r="AN84" s="32">
        <f t="shared" si="29"/>
        <v>2519183.7999999998</v>
      </c>
    </row>
    <row r="85" spans="2:40" ht="14.5" x14ac:dyDescent="0.35">
      <c r="B85" s="9" t="s">
        <v>328</v>
      </c>
      <c r="C85" s="7" t="s">
        <v>34</v>
      </c>
      <c r="D85" s="7" t="s">
        <v>329</v>
      </c>
      <c r="E85" s="7" t="s">
        <v>330</v>
      </c>
      <c r="F85" s="7" t="s">
        <v>917</v>
      </c>
      <c r="G85" s="8">
        <v>45756</v>
      </c>
      <c r="H85" s="50">
        <v>46852</v>
      </c>
      <c r="I85" s="7" t="s">
        <v>331</v>
      </c>
      <c r="J85" s="7" t="s">
        <v>43</v>
      </c>
      <c r="K85" s="9">
        <v>0</v>
      </c>
      <c r="L85" s="14">
        <v>0</v>
      </c>
      <c r="M85" s="1">
        <v>834768</v>
      </c>
      <c r="N85" s="1">
        <v>69564</v>
      </c>
      <c r="O85" s="1">
        <f>M85-N85</f>
        <v>765204</v>
      </c>
      <c r="P85" s="1">
        <v>56973</v>
      </c>
      <c r="Q85" s="1">
        <f t="shared" si="26"/>
        <v>708231</v>
      </c>
      <c r="R85" s="1">
        <v>63269</v>
      </c>
      <c r="S85" s="1">
        <f t="shared" si="16"/>
        <v>644962</v>
      </c>
      <c r="T85" s="1">
        <v>0</v>
      </c>
      <c r="U85" s="1">
        <f t="shared" si="27"/>
        <v>644962</v>
      </c>
      <c r="V85" s="1">
        <v>126538</v>
      </c>
      <c r="W85" s="1">
        <f t="shared" si="14"/>
        <v>518424</v>
      </c>
      <c r="X85" s="1">
        <v>63269</v>
      </c>
      <c r="Y85" s="1">
        <f t="shared" si="24"/>
        <v>455155</v>
      </c>
      <c r="Z85" s="25">
        <f t="shared" si="18"/>
        <v>569420</v>
      </c>
      <c r="AA85" s="1">
        <v>63269</v>
      </c>
      <c r="AB85" s="1">
        <f>Y85-AA85</f>
        <v>391886</v>
      </c>
      <c r="AC85" s="1">
        <v>63269</v>
      </c>
      <c r="AD85" s="1">
        <f t="shared" si="19"/>
        <v>328617</v>
      </c>
      <c r="AE85" s="1">
        <v>63269</v>
      </c>
      <c r="AF85" s="27">
        <v>1669536</v>
      </c>
      <c r="AG85" s="1">
        <v>63269</v>
      </c>
      <c r="AH85" s="1">
        <f t="shared" si="20"/>
        <v>1606267</v>
      </c>
      <c r="AI85" s="1">
        <v>63269</v>
      </c>
      <c r="AJ85" s="1">
        <f t="shared" si="21"/>
        <v>1542998</v>
      </c>
      <c r="AK85" s="1">
        <v>63269</v>
      </c>
      <c r="AL85" s="1">
        <f t="shared" si="22"/>
        <v>1479729</v>
      </c>
      <c r="AM85" s="1">
        <v>63269</v>
      </c>
      <c r="AN85" s="1">
        <f t="shared" si="29"/>
        <v>1416460</v>
      </c>
    </row>
    <row r="86" spans="2:40" ht="15.65" customHeight="1" x14ac:dyDescent="0.35">
      <c r="B86" s="31" t="s">
        <v>332</v>
      </c>
      <c r="C86" s="29" t="s">
        <v>39</v>
      </c>
      <c r="D86" s="29" t="s">
        <v>333</v>
      </c>
      <c r="E86" s="29" t="s">
        <v>334</v>
      </c>
      <c r="F86" s="29" t="s">
        <v>917</v>
      </c>
      <c r="G86" s="30">
        <v>45230</v>
      </c>
      <c r="H86" s="30">
        <v>46142</v>
      </c>
      <c r="I86" s="29" t="s">
        <v>335</v>
      </c>
      <c r="J86" s="29" t="s">
        <v>43</v>
      </c>
      <c r="K86" s="31" t="s">
        <v>336</v>
      </c>
      <c r="L86" s="32">
        <v>308706.96000000002</v>
      </c>
      <c r="M86" s="32">
        <v>280355.7</v>
      </c>
      <c r="N86" s="32">
        <v>47684.84</v>
      </c>
      <c r="O86" s="32">
        <v>257235.78</v>
      </c>
      <c r="P86" s="32">
        <v>24564.92</v>
      </c>
      <c r="Q86" s="32">
        <f t="shared" si="26"/>
        <v>232670.86</v>
      </c>
      <c r="R86" s="32">
        <v>0</v>
      </c>
      <c r="S86" s="32">
        <f t="shared" si="16"/>
        <v>232670.86</v>
      </c>
      <c r="T86" s="32">
        <v>0</v>
      </c>
      <c r="U86" s="32">
        <f t="shared" si="27"/>
        <v>232670.86</v>
      </c>
      <c r="V86" s="32">
        <v>0</v>
      </c>
      <c r="W86" s="32">
        <f t="shared" si="14"/>
        <v>232670.86</v>
      </c>
      <c r="X86" s="32">
        <v>19057.650000000001</v>
      </c>
      <c r="Y86" s="32">
        <f t="shared" si="24"/>
        <v>213613.21</v>
      </c>
      <c r="Z86" s="32">
        <f t="shared" si="18"/>
        <v>400014.37000000005</v>
      </c>
      <c r="AA86" s="32">
        <v>0</v>
      </c>
      <c r="AB86" s="32">
        <v>0</v>
      </c>
      <c r="AC86" s="32">
        <v>0</v>
      </c>
      <c r="AD86" s="32">
        <f t="shared" si="19"/>
        <v>0</v>
      </c>
      <c r="AE86" s="32">
        <v>0</v>
      </c>
      <c r="AF86" s="32">
        <f>AD86-AE86</f>
        <v>0</v>
      </c>
      <c r="AG86" s="32">
        <v>0</v>
      </c>
      <c r="AH86" s="32">
        <f t="shared" si="20"/>
        <v>0</v>
      </c>
      <c r="AI86" s="32">
        <v>0</v>
      </c>
      <c r="AJ86" s="32">
        <f t="shared" si="21"/>
        <v>0</v>
      </c>
      <c r="AK86" s="32">
        <v>0</v>
      </c>
      <c r="AL86" s="32">
        <f t="shared" si="22"/>
        <v>0</v>
      </c>
      <c r="AM86" s="32">
        <v>0</v>
      </c>
      <c r="AN86" s="32">
        <f t="shared" si="29"/>
        <v>0</v>
      </c>
    </row>
    <row r="87" spans="2:40" ht="14.5" x14ac:dyDescent="0.35">
      <c r="B87" s="9" t="s">
        <v>924</v>
      </c>
      <c r="C87" s="7" t="s">
        <v>34</v>
      </c>
      <c r="D87" s="7" t="s">
        <v>337</v>
      </c>
      <c r="E87" s="7" t="s">
        <v>338</v>
      </c>
      <c r="F87" s="7" t="s">
        <v>918</v>
      </c>
      <c r="G87" s="8">
        <v>45748</v>
      </c>
      <c r="H87" s="8">
        <v>46478</v>
      </c>
      <c r="I87" s="7" t="s">
        <v>339</v>
      </c>
      <c r="J87" s="7" t="s">
        <v>340</v>
      </c>
      <c r="K87" s="9" t="s">
        <v>341</v>
      </c>
      <c r="L87" s="14">
        <v>38558.800000000003</v>
      </c>
      <c r="M87" s="1">
        <v>61311.4</v>
      </c>
      <c r="N87" s="1">
        <v>7711.76</v>
      </c>
      <c r="O87" s="1">
        <v>53599.64</v>
      </c>
      <c r="P87" s="1">
        <v>7711.76</v>
      </c>
      <c r="Q87" s="1">
        <f t="shared" si="26"/>
        <v>45887.88</v>
      </c>
      <c r="R87" s="1">
        <v>7711.76</v>
      </c>
      <c r="S87" s="1">
        <f t="shared" si="16"/>
        <v>38176.119999999995</v>
      </c>
      <c r="T87" s="1">
        <v>7711.76</v>
      </c>
      <c r="U87" s="1">
        <f t="shared" si="27"/>
        <v>30464.359999999993</v>
      </c>
      <c r="V87" s="1">
        <v>7711.76</v>
      </c>
      <c r="W87" s="1">
        <f t="shared" si="14"/>
        <v>22752.599999999991</v>
      </c>
      <c r="X87" s="1">
        <v>15423.52</v>
      </c>
      <c r="Y87" s="1">
        <f t="shared" si="24"/>
        <v>7329.0799999999908</v>
      </c>
      <c r="Z87" s="25">
        <f t="shared" si="18"/>
        <v>108806.86</v>
      </c>
      <c r="AA87" s="1">
        <v>0</v>
      </c>
      <c r="AB87" s="1">
        <f>Y87-AA87</f>
        <v>7329.0799999999908</v>
      </c>
      <c r="AC87" s="1">
        <v>7711.76</v>
      </c>
      <c r="AD87" s="1">
        <f t="shared" si="19"/>
        <v>-382.68000000000939</v>
      </c>
      <c r="AE87" s="1">
        <v>8553.98</v>
      </c>
      <c r="AF87" s="27">
        <v>102647.76</v>
      </c>
      <c r="AG87" s="1">
        <v>8553.98</v>
      </c>
      <c r="AH87" s="1">
        <f t="shared" si="20"/>
        <v>94093.78</v>
      </c>
      <c r="AI87" s="1">
        <v>17818.400000000001</v>
      </c>
      <c r="AJ87" s="1">
        <f t="shared" si="21"/>
        <v>76275.38</v>
      </c>
      <c r="AK87" s="1">
        <v>8553.98</v>
      </c>
      <c r="AL87" s="1">
        <f t="shared" si="22"/>
        <v>67721.400000000009</v>
      </c>
      <c r="AM87" s="1">
        <v>8553.98</v>
      </c>
      <c r="AN87" s="1">
        <f t="shared" si="29"/>
        <v>59167.420000000013</v>
      </c>
    </row>
    <row r="88" spans="2:40" ht="14.5" x14ac:dyDescent="0.35">
      <c r="B88" s="31" t="s">
        <v>342</v>
      </c>
      <c r="C88" s="29" t="s">
        <v>39</v>
      </c>
      <c r="D88" s="29" t="s">
        <v>343</v>
      </c>
      <c r="E88" s="29" t="s">
        <v>344</v>
      </c>
      <c r="F88" s="29" t="s">
        <v>917</v>
      </c>
      <c r="G88" s="30">
        <v>45055</v>
      </c>
      <c r="H88" s="30">
        <v>45786</v>
      </c>
      <c r="I88" s="29" t="s">
        <v>345</v>
      </c>
      <c r="J88" s="29" t="s">
        <v>43</v>
      </c>
      <c r="K88" s="31" t="s">
        <v>346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f t="shared" si="26"/>
        <v>0</v>
      </c>
      <c r="R88" s="32">
        <v>0</v>
      </c>
      <c r="S88" s="32">
        <f t="shared" si="16"/>
        <v>0</v>
      </c>
      <c r="T88" s="32">
        <v>0</v>
      </c>
      <c r="U88" s="32">
        <f t="shared" si="27"/>
        <v>0</v>
      </c>
      <c r="V88" s="32">
        <v>0</v>
      </c>
      <c r="W88" s="32">
        <f t="shared" si="14"/>
        <v>0</v>
      </c>
      <c r="X88" s="32">
        <v>0</v>
      </c>
      <c r="Y88" s="32">
        <f t="shared" si="24"/>
        <v>0</v>
      </c>
      <c r="Z88" s="32">
        <f t="shared" si="18"/>
        <v>0</v>
      </c>
      <c r="AA88" s="32">
        <v>0</v>
      </c>
      <c r="AB88" s="32">
        <v>0</v>
      </c>
      <c r="AC88" s="32">
        <v>0</v>
      </c>
      <c r="AD88" s="32">
        <f t="shared" si="19"/>
        <v>0</v>
      </c>
      <c r="AE88" s="32">
        <v>0</v>
      </c>
      <c r="AF88" s="32">
        <f t="shared" ref="AF88:AF99" si="30">AD88-AE88</f>
        <v>0</v>
      </c>
      <c r="AG88" s="32">
        <v>0</v>
      </c>
      <c r="AH88" s="32">
        <f t="shared" si="20"/>
        <v>0</v>
      </c>
      <c r="AI88" s="32">
        <v>0</v>
      </c>
      <c r="AJ88" s="32">
        <f t="shared" si="21"/>
        <v>0</v>
      </c>
      <c r="AK88" s="32">
        <v>0</v>
      </c>
      <c r="AL88" s="32">
        <f t="shared" si="22"/>
        <v>0</v>
      </c>
      <c r="AM88" s="32">
        <v>0</v>
      </c>
      <c r="AN88" s="32">
        <f t="shared" si="29"/>
        <v>0</v>
      </c>
    </row>
    <row r="89" spans="2:40" ht="14.5" x14ac:dyDescent="0.35">
      <c r="B89" s="31" t="s">
        <v>342</v>
      </c>
      <c r="C89" s="29" t="s">
        <v>39</v>
      </c>
      <c r="D89" s="29" t="s">
        <v>343</v>
      </c>
      <c r="E89" s="29" t="s">
        <v>347</v>
      </c>
      <c r="F89" s="29" t="s">
        <v>917</v>
      </c>
      <c r="G89" s="30">
        <v>45104</v>
      </c>
      <c r="H89" s="30">
        <v>45469</v>
      </c>
      <c r="I89" s="29" t="s">
        <v>348</v>
      </c>
      <c r="J89" s="29" t="s">
        <v>349</v>
      </c>
      <c r="K89" s="31" t="s">
        <v>346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f t="shared" si="26"/>
        <v>0</v>
      </c>
      <c r="R89" s="32">
        <v>0</v>
      </c>
      <c r="S89" s="32">
        <f t="shared" si="16"/>
        <v>0</v>
      </c>
      <c r="T89" s="32">
        <v>0</v>
      </c>
      <c r="U89" s="32">
        <f t="shared" si="27"/>
        <v>0</v>
      </c>
      <c r="V89" s="32">
        <v>0</v>
      </c>
      <c r="W89" s="32">
        <f t="shared" si="14"/>
        <v>0</v>
      </c>
      <c r="X89" s="32">
        <v>0</v>
      </c>
      <c r="Y89" s="32">
        <f t="shared" si="24"/>
        <v>0</v>
      </c>
      <c r="Z89" s="32">
        <f t="shared" si="18"/>
        <v>0</v>
      </c>
      <c r="AA89" s="32">
        <v>0</v>
      </c>
      <c r="AB89" s="32">
        <v>0</v>
      </c>
      <c r="AC89" s="32">
        <v>0</v>
      </c>
      <c r="AD89" s="32">
        <f t="shared" si="19"/>
        <v>0</v>
      </c>
      <c r="AE89" s="32">
        <v>0</v>
      </c>
      <c r="AF89" s="32">
        <f t="shared" si="30"/>
        <v>0</v>
      </c>
      <c r="AG89" s="32">
        <v>0</v>
      </c>
      <c r="AH89" s="32">
        <f t="shared" si="20"/>
        <v>0</v>
      </c>
      <c r="AI89" s="32">
        <v>0</v>
      </c>
      <c r="AJ89" s="32">
        <f t="shared" si="21"/>
        <v>0</v>
      </c>
      <c r="AK89" s="32">
        <v>0</v>
      </c>
      <c r="AL89" s="32">
        <f t="shared" si="22"/>
        <v>0</v>
      </c>
      <c r="AM89" s="32">
        <v>0</v>
      </c>
      <c r="AN89" s="32">
        <f t="shared" si="29"/>
        <v>0</v>
      </c>
    </row>
    <row r="90" spans="2:40" ht="14.5" x14ac:dyDescent="0.35">
      <c r="B90" s="31" t="s">
        <v>342</v>
      </c>
      <c r="C90" s="29" t="s">
        <v>39</v>
      </c>
      <c r="D90" s="29" t="s">
        <v>343</v>
      </c>
      <c r="E90" s="29" t="s">
        <v>350</v>
      </c>
      <c r="F90" s="29" t="s">
        <v>917</v>
      </c>
      <c r="G90" s="30">
        <v>45156</v>
      </c>
      <c r="H90" s="30">
        <v>45522</v>
      </c>
      <c r="I90" s="29" t="s">
        <v>351</v>
      </c>
      <c r="J90" s="29" t="s">
        <v>43</v>
      </c>
      <c r="K90" s="31" t="s">
        <v>346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f t="shared" si="26"/>
        <v>0</v>
      </c>
      <c r="R90" s="32">
        <v>0</v>
      </c>
      <c r="S90" s="32">
        <f t="shared" si="16"/>
        <v>0</v>
      </c>
      <c r="T90" s="32">
        <v>0</v>
      </c>
      <c r="U90" s="32">
        <f t="shared" si="27"/>
        <v>0</v>
      </c>
      <c r="V90" s="32">
        <v>0</v>
      </c>
      <c r="W90" s="32">
        <f t="shared" si="14"/>
        <v>0</v>
      </c>
      <c r="X90" s="32">
        <v>0</v>
      </c>
      <c r="Y90" s="32">
        <f t="shared" si="24"/>
        <v>0</v>
      </c>
      <c r="Z90" s="32">
        <f t="shared" si="18"/>
        <v>0</v>
      </c>
      <c r="AA90" s="32">
        <v>0</v>
      </c>
      <c r="AB90" s="32">
        <v>0</v>
      </c>
      <c r="AC90" s="32">
        <v>0</v>
      </c>
      <c r="AD90" s="32">
        <f t="shared" si="19"/>
        <v>0</v>
      </c>
      <c r="AE90" s="32">
        <v>0</v>
      </c>
      <c r="AF90" s="32">
        <f t="shared" si="30"/>
        <v>0</v>
      </c>
      <c r="AG90" s="32">
        <v>0</v>
      </c>
      <c r="AH90" s="32">
        <f t="shared" si="20"/>
        <v>0</v>
      </c>
      <c r="AI90" s="32">
        <v>0</v>
      </c>
      <c r="AJ90" s="32">
        <f t="shared" si="21"/>
        <v>0</v>
      </c>
      <c r="AK90" s="32">
        <v>0</v>
      </c>
      <c r="AL90" s="32">
        <f t="shared" si="22"/>
        <v>0</v>
      </c>
      <c r="AM90" s="32">
        <v>0</v>
      </c>
      <c r="AN90" s="32">
        <f t="shared" si="29"/>
        <v>0</v>
      </c>
    </row>
    <row r="91" spans="2:40" ht="14.5" x14ac:dyDescent="0.35">
      <c r="B91" s="9" t="s">
        <v>342</v>
      </c>
      <c r="C91" s="7" t="s">
        <v>34</v>
      </c>
      <c r="D91" s="7" t="s">
        <v>343</v>
      </c>
      <c r="E91" s="7" t="s">
        <v>352</v>
      </c>
      <c r="F91" s="7" t="s">
        <v>917</v>
      </c>
      <c r="G91" s="8">
        <v>45497</v>
      </c>
      <c r="H91" s="50">
        <v>46281</v>
      </c>
      <c r="I91" s="7" t="s">
        <v>353</v>
      </c>
      <c r="J91" s="7" t="s">
        <v>354</v>
      </c>
      <c r="K91" s="9" t="s">
        <v>346</v>
      </c>
      <c r="L91" s="14">
        <v>3336327.55</v>
      </c>
      <c r="M91" s="1">
        <v>0</v>
      </c>
      <c r="N91" s="1">
        <v>0</v>
      </c>
      <c r="O91" s="27">
        <v>5499744.5899999999</v>
      </c>
      <c r="P91" s="1">
        <v>0</v>
      </c>
      <c r="Q91" s="1">
        <f t="shared" si="26"/>
        <v>5499744.5899999999</v>
      </c>
      <c r="R91" s="1">
        <v>0</v>
      </c>
      <c r="S91" s="1">
        <f t="shared" si="16"/>
        <v>5499744.5899999999</v>
      </c>
      <c r="T91" s="1">
        <v>0</v>
      </c>
      <c r="U91" s="1">
        <f t="shared" si="27"/>
        <v>5499744.5899999999</v>
      </c>
      <c r="V91" s="1">
        <v>0</v>
      </c>
      <c r="W91" s="1">
        <v>5642307.4900000002</v>
      </c>
      <c r="X91" s="1">
        <v>0</v>
      </c>
      <c r="Y91" s="1">
        <f t="shared" si="24"/>
        <v>5642307.4900000002</v>
      </c>
      <c r="Z91" s="25">
        <f t="shared" si="18"/>
        <v>5269944.87</v>
      </c>
      <c r="AA91" s="1">
        <v>0</v>
      </c>
      <c r="AB91" s="1">
        <f>Y91-AA91</f>
        <v>5642307.4900000002</v>
      </c>
      <c r="AC91" s="1">
        <v>0</v>
      </c>
      <c r="AD91" s="1">
        <f t="shared" si="19"/>
        <v>5642307.4900000002</v>
      </c>
      <c r="AE91" s="1">
        <v>1933617.32</v>
      </c>
      <c r="AF91" s="1">
        <f t="shared" si="30"/>
        <v>3708690.17</v>
      </c>
      <c r="AG91" s="1">
        <v>0</v>
      </c>
      <c r="AH91" s="1">
        <v>5642307.4900000002</v>
      </c>
      <c r="AI91" s="1">
        <v>0</v>
      </c>
      <c r="AJ91" s="1">
        <f t="shared" si="21"/>
        <v>5642307.4900000002</v>
      </c>
      <c r="AK91" s="1">
        <v>0</v>
      </c>
      <c r="AL91" s="1">
        <f t="shared" si="22"/>
        <v>5642307.4900000002</v>
      </c>
      <c r="AM91" s="1">
        <v>0</v>
      </c>
      <c r="AN91" s="1">
        <f t="shared" si="29"/>
        <v>5642307.4900000002</v>
      </c>
    </row>
    <row r="92" spans="2:40" ht="14.5" x14ac:dyDescent="0.35">
      <c r="B92" s="9" t="s">
        <v>342</v>
      </c>
      <c r="C92" s="7" t="s">
        <v>34</v>
      </c>
      <c r="D92" s="7" t="s">
        <v>343</v>
      </c>
      <c r="E92" s="7" t="s">
        <v>355</v>
      </c>
      <c r="F92" s="7" t="s">
        <v>917</v>
      </c>
      <c r="G92" s="8">
        <v>45497</v>
      </c>
      <c r="H92" s="50">
        <v>46281</v>
      </c>
      <c r="I92" s="7" t="s">
        <v>356</v>
      </c>
      <c r="J92" s="7" t="s">
        <v>357</v>
      </c>
      <c r="K92" s="9" t="s">
        <v>346</v>
      </c>
      <c r="L92" s="14">
        <v>3539054.64</v>
      </c>
      <c r="M92" s="1">
        <v>-3413477.79</v>
      </c>
      <c r="N92" s="1">
        <v>0</v>
      </c>
      <c r="O92" s="1">
        <v>-3413477.79</v>
      </c>
      <c r="P92" s="1">
        <v>0</v>
      </c>
      <c r="Q92" s="1">
        <f t="shared" si="26"/>
        <v>-3413477.79</v>
      </c>
      <c r="R92" s="4">
        <v>0</v>
      </c>
      <c r="S92" s="1">
        <f t="shared" si="16"/>
        <v>-3413477.79</v>
      </c>
      <c r="T92" s="1">
        <v>0</v>
      </c>
      <c r="U92" s="1">
        <v>3292019.7800000031</v>
      </c>
      <c r="V92" s="1">
        <v>0</v>
      </c>
      <c r="W92" s="1">
        <f t="shared" si="14"/>
        <v>3292019.7800000031</v>
      </c>
      <c r="X92" s="1">
        <v>0</v>
      </c>
      <c r="Y92" s="1">
        <f t="shared" si="24"/>
        <v>3292019.7800000031</v>
      </c>
      <c r="Z92" s="25">
        <f t="shared" si="18"/>
        <v>4278492.24</v>
      </c>
      <c r="AA92" s="1">
        <v>492314.6</v>
      </c>
      <c r="AB92" s="1">
        <f>Y92-AA92</f>
        <v>2799705.180000003</v>
      </c>
      <c r="AC92" s="1">
        <v>0</v>
      </c>
      <c r="AD92" s="1">
        <f t="shared" si="19"/>
        <v>2799705.180000003</v>
      </c>
      <c r="AE92" s="1">
        <v>247123</v>
      </c>
      <c r="AF92" s="1">
        <f t="shared" si="30"/>
        <v>2552582.180000003</v>
      </c>
      <c r="AG92" s="1">
        <v>0</v>
      </c>
      <c r="AH92" s="1">
        <v>15591075.74</v>
      </c>
      <c r="AI92" s="1">
        <v>0</v>
      </c>
      <c r="AJ92" s="1">
        <f t="shared" si="21"/>
        <v>15591075.74</v>
      </c>
      <c r="AK92" s="1">
        <v>0</v>
      </c>
      <c r="AL92" s="1">
        <f t="shared" si="22"/>
        <v>15591075.74</v>
      </c>
      <c r="AM92" s="1">
        <v>0</v>
      </c>
      <c r="AN92" s="1">
        <f t="shared" si="29"/>
        <v>15591075.74</v>
      </c>
    </row>
    <row r="93" spans="2:40" ht="14.5" x14ac:dyDescent="0.35">
      <c r="B93" s="31" t="s">
        <v>342</v>
      </c>
      <c r="C93" s="29" t="s">
        <v>39</v>
      </c>
      <c r="D93" s="29" t="s">
        <v>343</v>
      </c>
      <c r="E93" s="29" t="s">
        <v>358</v>
      </c>
      <c r="F93" s="29" t="s">
        <v>917</v>
      </c>
      <c r="G93" s="30">
        <v>45538</v>
      </c>
      <c r="H93" s="30">
        <v>46145</v>
      </c>
      <c r="I93" s="29" t="s">
        <v>359</v>
      </c>
      <c r="J93" s="29" t="s">
        <v>360</v>
      </c>
      <c r="K93" s="31" t="s">
        <v>346</v>
      </c>
      <c r="L93" s="32">
        <v>183952</v>
      </c>
      <c r="M93" s="32">
        <v>166776.68</v>
      </c>
      <c r="N93" s="32">
        <v>0</v>
      </c>
      <c r="O93" s="32">
        <v>166776.68</v>
      </c>
      <c r="P93" s="32">
        <v>0</v>
      </c>
      <c r="Q93" s="43">
        <v>370000</v>
      </c>
      <c r="R93" s="32">
        <v>149865.1</v>
      </c>
      <c r="S93" s="32">
        <f t="shared" si="16"/>
        <v>220134.9</v>
      </c>
      <c r="T93" s="32">
        <v>0</v>
      </c>
      <c r="U93" s="32">
        <f>S93-T93</f>
        <v>220134.9</v>
      </c>
      <c r="V93" s="32">
        <v>0</v>
      </c>
      <c r="W93" s="32">
        <v>232821.04</v>
      </c>
      <c r="X93" s="32">
        <v>0</v>
      </c>
      <c r="Y93" s="32">
        <f t="shared" si="24"/>
        <v>232821.04</v>
      </c>
      <c r="Z93" s="32">
        <f t="shared" si="18"/>
        <v>344594.19999999995</v>
      </c>
      <c r="AA93" s="32">
        <v>10777.1</v>
      </c>
      <c r="AB93" s="32">
        <f>Y93-AA93</f>
        <v>222043.94</v>
      </c>
      <c r="AC93" s="32">
        <v>0</v>
      </c>
      <c r="AD93" s="32">
        <f t="shared" si="19"/>
        <v>222043.94</v>
      </c>
      <c r="AE93" s="32">
        <v>0</v>
      </c>
      <c r="AF93" s="32">
        <f t="shared" si="30"/>
        <v>222043.94</v>
      </c>
      <c r="AG93" s="32">
        <v>0</v>
      </c>
      <c r="AH93" s="32">
        <f t="shared" si="20"/>
        <v>222043.94</v>
      </c>
      <c r="AI93" s="32">
        <v>28456.28</v>
      </c>
      <c r="AJ93" s="32">
        <f t="shared" si="21"/>
        <v>193587.66</v>
      </c>
      <c r="AK93" s="32">
        <v>0</v>
      </c>
      <c r="AL93" s="32">
        <f t="shared" si="22"/>
        <v>193587.66</v>
      </c>
      <c r="AM93" s="32">
        <v>0</v>
      </c>
      <c r="AN93" s="32">
        <f t="shared" si="29"/>
        <v>193587.66</v>
      </c>
    </row>
    <row r="94" spans="2:40" ht="14.5" x14ac:dyDescent="0.35">
      <c r="B94" s="31" t="s">
        <v>342</v>
      </c>
      <c r="C94" s="29" t="s">
        <v>39</v>
      </c>
      <c r="D94" s="29" t="s">
        <v>343</v>
      </c>
      <c r="E94" s="29" t="s">
        <v>361</v>
      </c>
      <c r="F94" s="29" t="s">
        <v>917</v>
      </c>
      <c r="G94" s="30">
        <v>44999</v>
      </c>
      <c r="H94" s="30">
        <v>45730</v>
      </c>
      <c r="I94" s="29" t="s">
        <v>362</v>
      </c>
      <c r="J94" s="29" t="s">
        <v>363</v>
      </c>
      <c r="K94" s="31" t="s">
        <v>346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f t="shared" ref="Q94:Q113" si="31">O94-P94</f>
        <v>0</v>
      </c>
      <c r="R94" s="32">
        <v>0</v>
      </c>
      <c r="S94" s="32">
        <f t="shared" si="16"/>
        <v>0</v>
      </c>
      <c r="T94" s="32">
        <v>0</v>
      </c>
      <c r="U94" s="32">
        <f>S94-T94</f>
        <v>0</v>
      </c>
      <c r="V94" s="32">
        <v>0</v>
      </c>
      <c r="W94" s="32">
        <f t="shared" si="14"/>
        <v>0</v>
      </c>
      <c r="X94" s="32">
        <v>0</v>
      </c>
      <c r="Y94" s="32">
        <f t="shared" si="24"/>
        <v>0</v>
      </c>
      <c r="Z94" s="32">
        <f t="shared" si="18"/>
        <v>0</v>
      </c>
      <c r="AA94" s="32">
        <v>0</v>
      </c>
      <c r="AB94" s="32">
        <v>0</v>
      </c>
      <c r="AC94" s="32">
        <v>0</v>
      </c>
      <c r="AD94" s="32">
        <f t="shared" si="19"/>
        <v>0</v>
      </c>
      <c r="AE94" s="32">
        <v>0</v>
      </c>
      <c r="AF94" s="32">
        <f t="shared" si="30"/>
        <v>0</v>
      </c>
      <c r="AG94" s="32">
        <v>0</v>
      </c>
      <c r="AH94" s="32">
        <f t="shared" si="20"/>
        <v>0</v>
      </c>
      <c r="AI94" s="32">
        <v>0</v>
      </c>
      <c r="AJ94" s="32">
        <f t="shared" si="21"/>
        <v>0</v>
      </c>
      <c r="AK94" s="32">
        <v>0</v>
      </c>
      <c r="AL94" s="32">
        <f t="shared" si="22"/>
        <v>0</v>
      </c>
      <c r="AM94" s="32">
        <v>0</v>
      </c>
      <c r="AN94" s="32">
        <f t="shared" si="29"/>
        <v>0</v>
      </c>
    </row>
    <row r="95" spans="2:40" ht="14.5" x14ac:dyDescent="0.35">
      <c r="B95" s="9" t="s">
        <v>342</v>
      </c>
      <c r="C95" s="7" t="s">
        <v>34</v>
      </c>
      <c r="D95" s="7" t="s">
        <v>343</v>
      </c>
      <c r="E95" s="7" t="s">
        <v>364</v>
      </c>
      <c r="F95" s="7" t="s">
        <v>133</v>
      </c>
      <c r="G95" s="8">
        <v>45856</v>
      </c>
      <c r="H95" s="8">
        <v>46770</v>
      </c>
      <c r="I95" s="7" t="s">
        <v>365</v>
      </c>
      <c r="J95" s="7" t="s">
        <v>366</v>
      </c>
      <c r="K95" s="9" t="s">
        <v>346</v>
      </c>
      <c r="L95" s="14">
        <v>0</v>
      </c>
      <c r="M95" s="1">
        <v>0</v>
      </c>
      <c r="N95" s="1">
        <v>0</v>
      </c>
      <c r="O95" s="1">
        <v>12442878</v>
      </c>
      <c r="P95" s="1">
        <v>0</v>
      </c>
      <c r="Q95" s="1">
        <f t="shared" si="31"/>
        <v>12442878</v>
      </c>
      <c r="R95" s="1">
        <v>0</v>
      </c>
      <c r="S95" s="1">
        <f t="shared" si="16"/>
        <v>12442878</v>
      </c>
      <c r="T95" s="1">
        <v>0</v>
      </c>
      <c r="U95" s="1">
        <f>S95-T95</f>
        <v>12442878</v>
      </c>
      <c r="V95" s="1">
        <v>0</v>
      </c>
      <c r="W95" s="1">
        <f t="shared" si="14"/>
        <v>12442878</v>
      </c>
      <c r="X95" s="1">
        <v>0</v>
      </c>
      <c r="Y95" s="1">
        <f t="shared" si="24"/>
        <v>12442878</v>
      </c>
      <c r="Z95" s="25">
        <f t="shared" si="18"/>
        <v>0</v>
      </c>
      <c r="AA95" s="1">
        <v>0</v>
      </c>
      <c r="AB95" s="1">
        <f>Y95-AA95</f>
        <v>12442878</v>
      </c>
      <c r="AC95" s="1">
        <v>0</v>
      </c>
      <c r="AD95" s="1">
        <f t="shared" si="19"/>
        <v>12442878</v>
      </c>
      <c r="AE95" s="1">
        <v>0</v>
      </c>
      <c r="AF95" s="1">
        <f t="shared" si="30"/>
        <v>12442878</v>
      </c>
      <c r="AG95" s="1">
        <v>0</v>
      </c>
      <c r="AH95" s="1">
        <f t="shared" si="20"/>
        <v>12442878</v>
      </c>
      <c r="AI95" s="1">
        <v>0</v>
      </c>
      <c r="AJ95" s="1">
        <f t="shared" si="21"/>
        <v>12442878</v>
      </c>
      <c r="AK95" s="1">
        <v>0</v>
      </c>
      <c r="AL95" s="1">
        <f t="shared" si="22"/>
        <v>12442878</v>
      </c>
      <c r="AM95" s="1">
        <v>0</v>
      </c>
      <c r="AN95" s="1">
        <f t="shared" si="29"/>
        <v>12442878</v>
      </c>
    </row>
    <row r="96" spans="2:40" ht="14.5" x14ac:dyDescent="0.35">
      <c r="B96" s="9" t="s">
        <v>342</v>
      </c>
      <c r="C96" s="7" t="s">
        <v>34</v>
      </c>
      <c r="D96" s="7" t="s">
        <v>343</v>
      </c>
      <c r="E96" s="7" t="s">
        <v>367</v>
      </c>
      <c r="F96" s="7" t="s">
        <v>133</v>
      </c>
      <c r="G96" s="8">
        <v>45946</v>
      </c>
      <c r="H96" s="8">
        <v>46859</v>
      </c>
      <c r="I96" s="7" t="s">
        <v>368</v>
      </c>
      <c r="J96" s="7" t="s">
        <v>369</v>
      </c>
      <c r="K96" s="9">
        <v>0</v>
      </c>
      <c r="L96" s="14">
        <v>0</v>
      </c>
      <c r="M96" s="1">
        <v>0</v>
      </c>
      <c r="N96" s="1">
        <v>0</v>
      </c>
      <c r="O96" s="1">
        <v>0</v>
      </c>
      <c r="P96" s="1">
        <v>0</v>
      </c>
      <c r="Q96" s="1">
        <f t="shared" si="31"/>
        <v>0</v>
      </c>
      <c r="R96" s="1">
        <v>0</v>
      </c>
      <c r="S96" s="1">
        <f t="shared" si="16"/>
        <v>0</v>
      </c>
      <c r="T96" s="1">
        <v>0</v>
      </c>
      <c r="U96" s="1">
        <v>662400</v>
      </c>
      <c r="V96" s="1">
        <v>0</v>
      </c>
      <c r="W96" s="1">
        <f t="shared" si="14"/>
        <v>662400</v>
      </c>
      <c r="X96" s="1">
        <v>220800</v>
      </c>
      <c r="Y96" s="1">
        <f t="shared" si="24"/>
        <v>441600</v>
      </c>
      <c r="Z96" s="25">
        <f t="shared" si="18"/>
        <v>220800</v>
      </c>
      <c r="AA96" s="1">
        <v>0</v>
      </c>
      <c r="AB96" s="1">
        <f>Y96-AA96</f>
        <v>441600</v>
      </c>
      <c r="AC96" s="1">
        <v>0</v>
      </c>
      <c r="AD96" s="1">
        <f t="shared" si="19"/>
        <v>441600</v>
      </c>
      <c r="AE96" s="1">
        <v>0</v>
      </c>
      <c r="AF96" s="1">
        <f t="shared" si="30"/>
        <v>441600</v>
      </c>
      <c r="AG96" s="1">
        <v>0</v>
      </c>
      <c r="AH96" s="1">
        <f t="shared" si="20"/>
        <v>441600</v>
      </c>
      <c r="AI96" s="1">
        <v>0</v>
      </c>
      <c r="AJ96" s="1">
        <f t="shared" si="21"/>
        <v>441600</v>
      </c>
      <c r="AK96" s="1">
        <v>0</v>
      </c>
      <c r="AL96" s="1">
        <f t="shared" si="22"/>
        <v>441600</v>
      </c>
      <c r="AM96" s="1">
        <v>0</v>
      </c>
      <c r="AN96" s="1">
        <f t="shared" si="29"/>
        <v>441600</v>
      </c>
    </row>
    <row r="97" spans="2:40" ht="14.5" x14ac:dyDescent="0.35">
      <c r="B97" s="31" t="s">
        <v>342</v>
      </c>
      <c r="C97" s="29" t="s">
        <v>39</v>
      </c>
      <c r="D97" s="29" t="s">
        <v>343</v>
      </c>
      <c r="E97" s="29" t="s">
        <v>370</v>
      </c>
      <c r="F97" s="29" t="s">
        <v>917</v>
      </c>
      <c r="G97" s="30">
        <v>44810</v>
      </c>
      <c r="H97" s="30">
        <v>44990</v>
      </c>
      <c r="I97" s="29" t="s">
        <v>371</v>
      </c>
      <c r="J97" s="29" t="s">
        <v>372</v>
      </c>
      <c r="K97" s="31" t="s">
        <v>346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f t="shared" si="31"/>
        <v>0</v>
      </c>
      <c r="R97" s="32">
        <v>0</v>
      </c>
      <c r="S97" s="32">
        <f t="shared" si="16"/>
        <v>0</v>
      </c>
      <c r="T97" s="32">
        <v>0</v>
      </c>
      <c r="U97" s="32">
        <f t="shared" ref="U97:U112" si="32">S97-T97</f>
        <v>0</v>
      </c>
      <c r="V97" s="32">
        <v>0</v>
      </c>
      <c r="W97" s="32">
        <f t="shared" si="14"/>
        <v>0</v>
      </c>
      <c r="X97" s="32">
        <v>0</v>
      </c>
      <c r="Y97" s="32">
        <f t="shared" si="24"/>
        <v>0</v>
      </c>
      <c r="Z97" s="32">
        <f t="shared" si="18"/>
        <v>0</v>
      </c>
      <c r="AA97" s="32">
        <v>0</v>
      </c>
      <c r="AB97" s="32">
        <v>0</v>
      </c>
      <c r="AC97" s="32">
        <v>0</v>
      </c>
      <c r="AD97" s="32">
        <f t="shared" si="19"/>
        <v>0</v>
      </c>
      <c r="AE97" s="32">
        <v>0</v>
      </c>
      <c r="AF97" s="32">
        <f t="shared" si="30"/>
        <v>0</v>
      </c>
      <c r="AG97" s="32">
        <v>0</v>
      </c>
      <c r="AH97" s="32">
        <f t="shared" si="20"/>
        <v>0</v>
      </c>
      <c r="AI97" s="32">
        <v>0</v>
      </c>
      <c r="AJ97" s="32">
        <f t="shared" si="21"/>
        <v>0</v>
      </c>
      <c r="AK97" s="32">
        <v>0</v>
      </c>
      <c r="AL97" s="32">
        <f t="shared" si="22"/>
        <v>0</v>
      </c>
      <c r="AM97" s="32">
        <v>0</v>
      </c>
      <c r="AN97" s="32">
        <f t="shared" si="29"/>
        <v>0</v>
      </c>
    </row>
    <row r="98" spans="2:40" ht="14.5" x14ac:dyDescent="0.35">
      <c r="B98" s="9" t="s">
        <v>373</v>
      </c>
      <c r="C98" s="7" t="s">
        <v>34</v>
      </c>
      <c r="D98" s="7" t="s">
        <v>374</v>
      </c>
      <c r="E98" s="7" t="s">
        <v>375</v>
      </c>
      <c r="F98" s="7" t="s">
        <v>918</v>
      </c>
      <c r="G98" s="8">
        <v>45225</v>
      </c>
      <c r="H98" s="8">
        <v>47052</v>
      </c>
      <c r="I98" s="7" t="s">
        <v>376</v>
      </c>
      <c r="J98" s="7" t="s">
        <v>377</v>
      </c>
      <c r="K98" s="9" t="s">
        <v>378</v>
      </c>
      <c r="L98" s="14">
        <v>31822.25</v>
      </c>
      <c r="M98" s="1">
        <v>52286.41</v>
      </c>
      <c r="N98" s="1">
        <v>4621.37</v>
      </c>
      <c r="O98" s="1">
        <v>50469.14</v>
      </c>
      <c r="P98" s="1">
        <v>4621.37</v>
      </c>
      <c r="Q98" s="1">
        <f t="shared" si="31"/>
        <v>45847.77</v>
      </c>
      <c r="R98" s="1">
        <v>6473.62</v>
      </c>
      <c r="S98" s="1">
        <f t="shared" si="16"/>
        <v>39374.149999999994</v>
      </c>
      <c r="T98" s="1">
        <v>4621.37</v>
      </c>
      <c r="U98" s="1">
        <f t="shared" si="32"/>
        <v>34752.779999999992</v>
      </c>
      <c r="V98" s="1">
        <v>4621.37</v>
      </c>
      <c r="W98" s="1">
        <f t="shared" si="14"/>
        <v>30131.409999999993</v>
      </c>
      <c r="X98" s="1">
        <v>4621.37</v>
      </c>
      <c r="Y98" s="1">
        <f t="shared" si="24"/>
        <v>25510.039999999994</v>
      </c>
      <c r="Z98" s="25">
        <f t="shared" si="18"/>
        <v>75266.83</v>
      </c>
      <c r="AA98" s="1">
        <v>4621.37</v>
      </c>
      <c r="AB98" s="1">
        <f>Y98-AA98</f>
        <v>20888.669999999995</v>
      </c>
      <c r="AC98" s="1">
        <v>4621.37</v>
      </c>
      <c r="AD98" s="1">
        <f t="shared" si="19"/>
        <v>16267.299999999996</v>
      </c>
      <c r="AE98" s="1">
        <v>4621.37</v>
      </c>
      <c r="AF98" s="1">
        <f t="shared" si="30"/>
        <v>11645.929999999997</v>
      </c>
      <c r="AG98" s="1">
        <v>4621.37</v>
      </c>
      <c r="AH98" s="27">
        <v>277449.87</v>
      </c>
      <c r="AI98" s="1">
        <v>4621.37</v>
      </c>
      <c r="AJ98" s="27">
        <v>277449.87</v>
      </c>
      <c r="AK98" s="1">
        <v>4621.37</v>
      </c>
      <c r="AL98" s="1">
        <f t="shared" si="22"/>
        <v>272828.5</v>
      </c>
      <c r="AM98" s="1">
        <v>4621.37</v>
      </c>
      <c r="AN98" s="27">
        <v>277449.87</v>
      </c>
    </row>
    <row r="99" spans="2:40" ht="14.5" x14ac:dyDescent="0.35">
      <c r="B99" s="9" t="s">
        <v>855</v>
      </c>
      <c r="C99" s="7" t="s">
        <v>34</v>
      </c>
      <c r="D99" s="7" t="s">
        <v>195</v>
      </c>
      <c r="E99" s="7" t="s">
        <v>856</v>
      </c>
      <c r="F99" s="7" t="s">
        <v>133</v>
      </c>
      <c r="G99" s="8">
        <v>45996</v>
      </c>
      <c r="H99" s="8">
        <v>46482</v>
      </c>
      <c r="I99" s="7" t="s">
        <v>857</v>
      </c>
      <c r="J99" s="7" t="s">
        <v>310</v>
      </c>
      <c r="K99" s="9">
        <v>0</v>
      </c>
      <c r="L99" s="14">
        <v>0</v>
      </c>
      <c r="M99" s="1">
        <v>0</v>
      </c>
      <c r="N99" s="1">
        <v>0</v>
      </c>
      <c r="O99" s="1">
        <v>0</v>
      </c>
      <c r="P99" s="1">
        <v>0</v>
      </c>
      <c r="Q99" s="1">
        <f t="shared" si="31"/>
        <v>0</v>
      </c>
      <c r="R99" s="1">
        <v>0</v>
      </c>
      <c r="S99" s="1">
        <f t="shared" si="16"/>
        <v>0</v>
      </c>
      <c r="T99" s="1">
        <v>0</v>
      </c>
      <c r="U99" s="1">
        <f t="shared" si="32"/>
        <v>0</v>
      </c>
      <c r="V99" s="1">
        <v>0</v>
      </c>
      <c r="W99" s="1">
        <f t="shared" si="14"/>
        <v>0</v>
      </c>
      <c r="X99" s="1">
        <v>0</v>
      </c>
      <c r="Y99" s="1">
        <v>4099613.41</v>
      </c>
      <c r="Z99" s="25">
        <f t="shared" si="18"/>
        <v>0</v>
      </c>
      <c r="AA99" s="1">
        <v>0</v>
      </c>
      <c r="AB99" s="1">
        <f>Y99-AA99</f>
        <v>4099613.41</v>
      </c>
      <c r="AC99" s="1">
        <v>0</v>
      </c>
      <c r="AD99" s="1">
        <f t="shared" si="19"/>
        <v>4099613.41</v>
      </c>
      <c r="AE99" s="1">
        <v>0</v>
      </c>
      <c r="AF99" s="1">
        <f t="shared" si="30"/>
        <v>4099613.41</v>
      </c>
      <c r="AG99" s="1">
        <v>89500.93</v>
      </c>
      <c r="AH99" s="1">
        <f t="shared" ref="AH99:AH127" si="33">AF99-AG99</f>
        <v>4010112.48</v>
      </c>
      <c r="AI99" s="1">
        <v>0</v>
      </c>
      <c r="AJ99" s="1">
        <f t="shared" ref="AJ99:AJ127" si="34">AH99-AI99</f>
        <v>4010112.48</v>
      </c>
      <c r="AK99" s="1">
        <v>0</v>
      </c>
      <c r="AL99" s="1">
        <f t="shared" si="22"/>
        <v>4010112.48</v>
      </c>
      <c r="AM99" s="1">
        <v>689913.86</v>
      </c>
      <c r="AN99" s="1">
        <f t="shared" ref="AN99:AN127" si="35">AL99-AM99</f>
        <v>3320198.62</v>
      </c>
    </row>
    <row r="100" spans="2:40" ht="14.5" x14ac:dyDescent="0.35">
      <c r="B100" s="31" t="s">
        <v>379</v>
      </c>
      <c r="C100" s="29" t="s">
        <v>39</v>
      </c>
      <c r="D100" s="29" t="s">
        <v>380</v>
      </c>
      <c r="E100" s="29" t="s">
        <v>381</v>
      </c>
      <c r="F100" s="29" t="s">
        <v>917</v>
      </c>
      <c r="G100" s="30">
        <v>44341</v>
      </c>
      <c r="H100" s="30">
        <v>46166</v>
      </c>
      <c r="I100" s="29" t="s">
        <v>382</v>
      </c>
      <c r="J100" s="29" t="s">
        <v>109</v>
      </c>
      <c r="K100" s="31" t="s">
        <v>383</v>
      </c>
      <c r="L100" s="32">
        <v>95127.98</v>
      </c>
      <c r="M100" s="32">
        <v>284730.53999999998</v>
      </c>
      <c r="N100" s="32">
        <v>15646.72</v>
      </c>
      <c r="O100" s="32">
        <v>273598.78999999998</v>
      </c>
      <c r="P100" s="32">
        <v>11131.75</v>
      </c>
      <c r="Q100" s="32">
        <f t="shared" si="31"/>
        <v>262467.03999999998</v>
      </c>
      <c r="R100" s="32">
        <v>11131.75</v>
      </c>
      <c r="S100" s="32">
        <f t="shared" si="16"/>
        <v>251335.28999999998</v>
      </c>
      <c r="T100" s="32">
        <v>16852.82</v>
      </c>
      <c r="U100" s="32">
        <f t="shared" si="32"/>
        <v>234482.46999999997</v>
      </c>
      <c r="V100" s="32">
        <v>26849.58</v>
      </c>
      <c r="W100" s="32">
        <f t="shared" si="14"/>
        <v>207632.88999999996</v>
      </c>
      <c r="X100" s="32">
        <v>11145.11</v>
      </c>
      <c r="Y100" s="32">
        <f t="shared" ref="Y100:Y163" si="36">W100-X100</f>
        <v>196487.77999999997</v>
      </c>
      <c r="Z100" s="32">
        <f t="shared" si="18"/>
        <v>224891.03000000003</v>
      </c>
      <c r="AA100" s="32">
        <v>11131.75</v>
      </c>
      <c r="AB100" s="32">
        <f>Y100-AA100</f>
        <v>185356.02999999997</v>
      </c>
      <c r="AC100" s="32">
        <v>11289.21</v>
      </c>
      <c r="AD100" s="32">
        <f t="shared" si="19"/>
        <v>174066.81999999998</v>
      </c>
      <c r="AE100" s="32">
        <v>14584.36</v>
      </c>
      <c r="AF100" s="43">
        <v>300377.26</v>
      </c>
      <c r="AG100" s="32">
        <v>11131.75</v>
      </c>
      <c r="AH100" s="32">
        <f t="shared" si="33"/>
        <v>289245.51</v>
      </c>
      <c r="AI100" s="32">
        <v>11131.75</v>
      </c>
      <c r="AJ100" s="32">
        <f t="shared" si="34"/>
        <v>278113.76</v>
      </c>
      <c r="AK100" s="32">
        <v>11131.75</v>
      </c>
      <c r="AL100" s="32">
        <f t="shared" si="22"/>
        <v>266982.01</v>
      </c>
      <c r="AM100" s="32">
        <v>12603.75</v>
      </c>
      <c r="AN100" s="32">
        <f t="shared" si="35"/>
        <v>254378.26</v>
      </c>
    </row>
    <row r="101" spans="2:40" ht="14.5" x14ac:dyDescent="0.35">
      <c r="B101" s="31" t="s">
        <v>384</v>
      </c>
      <c r="C101" s="29" t="s">
        <v>39</v>
      </c>
      <c r="D101" s="29" t="s">
        <v>385</v>
      </c>
      <c r="E101" s="29" t="s">
        <v>386</v>
      </c>
      <c r="F101" s="29" t="s">
        <v>916</v>
      </c>
      <c r="G101" s="30">
        <v>44993</v>
      </c>
      <c r="H101" s="30">
        <v>45908</v>
      </c>
      <c r="I101" s="29" t="s">
        <v>387</v>
      </c>
      <c r="J101" s="29" t="s">
        <v>354</v>
      </c>
      <c r="K101" s="31" t="s">
        <v>388</v>
      </c>
      <c r="L101" s="32">
        <v>1558.96</v>
      </c>
      <c r="M101" s="32">
        <v>647581.22</v>
      </c>
      <c r="N101" s="32">
        <v>0</v>
      </c>
      <c r="O101" s="32">
        <f>M101-N101</f>
        <v>647581.22</v>
      </c>
      <c r="P101" s="32">
        <v>0</v>
      </c>
      <c r="Q101" s="32">
        <f t="shared" si="31"/>
        <v>647581.22</v>
      </c>
      <c r="R101" s="32">
        <v>0</v>
      </c>
      <c r="S101" s="32">
        <f t="shared" si="16"/>
        <v>647581.22</v>
      </c>
      <c r="T101" s="32">
        <v>0</v>
      </c>
      <c r="U101" s="32">
        <f t="shared" si="32"/>
        <v>647581.22</v>
      </c>
      <c r="V101" s="32">
        <v>0</v>
      </c>
      <c r="W101" s="32">
        <f t="shared" si="14"/>
        <v>647581.22</v>
      </c>
      <c r="X101" s="32">
        <v>0</v>
      </c>
      <c r="Y101" s="32">
        <f t="shared" si="36"/>
        <v>647581.22</v>
      </c>
      <c r="Z101" s="32">
        <f t="shared" si="18"/>
        <v>1558.96</v>
      </c>
      <c r="AA101" s="32">
        <v>0</v>
      </c>
      <c r="AB101" s="32">
        <v>0</v>
      </c>
      <c r="AC101" s="32">
        <v>0</v>
      </c>
      <c r="AD101" s="32">
        <f t="shared" si="19"/>
        <v>0</v>
      </c>
      <c r="AE101" s="32">
        <v>0</v>
      </c>
      <c r="AF101" s="32">
        <f t="shared" ref="AF101:AF127" si="37">AD101-AE101</f>
        <v>0</v>
      </c>
      <c r="AG101" s="32">
        <v>0</v>
      </c>
      <c r="AH101" s="32">
        <f t="shared" si="33"/>
        <v>0</v>
      </c>
      <c r="AI101" s="32">
        <v>0</v>
      </c>
      <c r="AJ101" s="32">
        <f t="shared" si="34"/>
        <v>0</v>
      </c>
      <c r="AK101" s="32">
        <v>0</v>
      </c>
      <c r="AL101" s="32">
        <f t="shared" si="22"/>
        <v>0</v>
      </c>
      <c r="AM101" s="32">
        <v>0</v>
      </c>
      <c r="AN101" s="32">
        <f t="shared" si="35"/>
        <v>0</v>
      </c>
    </row>
    <row r="102" spans="2:40" ht="14.5" x14ac:dyDescent="0.35">
      <c r="B102" s="9" t="s">
        <v>389</v>
      </c>
      <c r="C102" s="7" t="s">
        <v>34</v>
      </c>
      <c r="D102" s="7" t="s">
        <v>390</v>
      </c>
      <c r="E102" s="7" t="s">
        <v>909</v>
      </c>
      <c r="F102" s="7" t="s">
        <v>917</v>
      </c>
      <c r="G102" s="8">
        <v>44715</v>
      </c>
      <c r="H102" s="8">
        <v>46540</v>
      </c>
      <c r="I102" s="7" t="s">
        <v>391</v>
      </c>
      <c r="J102" s="7" t="s">
        <v>43</v>
      </c>
      <c r="K102" s="9" t="s">
        <v>392</v>
      </c>
      <c r="L102" s="14">
        <v>37667.199999999997</v>
      </c>
      <c r="M102" s="1">
        <v>93606.42</v>
      </c>
      <c r="N102" s="1">
        <v>12502.31</v>
      </c>
      <c r="O102" s="1">
        <v>82810.91</v>
      </c>
      <c r="P102" s="1">
        <v>5973.8</v>
      </c>
      <c r="Q102" s="1">
        <f t="shared" si="31"/>
        <v>76837.11</v>
      </c>
      <c r="R102" s="1">
        <v>3072.24</v>
      </c>
      <c r="S102" s="1">
        <f t="shared" si="16"/>
        <v>73764.87</v>
      </c>
      <c r="T102" s="1">
        <v>6955.21</v>
      </c>
      <c r="U102" s="1">
        <f t="shared" si="32"/>
        <v>66809.659999999989</v>
      </c>
      <c r="V102" s="1">
        <v>1408.11</v>
      </c>
      <c r="W102" s="1">
        <f t="shared" si="14"/>
        <v>65401.549999999988</v>
      </c>
      <c r="X102" s="1">
        <v>2560.1999999999998</v>
      </c>
      <c r="Y102" s="1">
        <f t="shared" si="36"/>
        <v>62841.349999999991</v>
      </c>
      <c r="Z102" s="25">
        <f t="shared" si="18"/>
        <v>81277.64</v>
      </c>
      <c r="AA102" s="1">
        <v>5205.74</v>
      </c>
      <c r="AB102" s="1">
        <f>Y102-AA102</f>
        <v>57635.609999999993</v>
      </c>
      <c r="AC102" s="1">
        <v>2133.5</v>
      </c>
      <c r="AD102" s="1">
        <f t="shared" si="19"/>
        <v>55502.109999999993</v>
      </c>
      <c r="AE102" s="1">
        <v>3799.33</v>
      </c>
      <c r="AF102" s="1">
        <f t="shared" si="37"/>
        <v>51702.779999999992</v>
      </c>
      <c r="AG102" s="1">
        <v>6956.4</v>
      </c>
      <c r="AH102" s="1">
        <f t="shared" si="33"/>
        <v>44746.37999999999</v>
      </c>
      <c r="AI102" s="1">
        <v>4667.5200000000004</v>
      </c>
      <c r="AJ102" s="1">
        <f t="shared" si="34"/>
        <v>40078.859999999986</v>
      </c>
      <c r="AK102" s="1">
        <f>1166.88+179.52</f>
        <v>1346.4</v>
      </c>
      <c r="AL102" s="1">
        <f t="shared" si="22"/>
        <v>38732.459999999985</v>
      </c>
      <c r="AM102" s="1">
        <f>538.56+718.08+807.84+224.4+897.6+583.44+538.56</f>
        <v>4308.4799999999996</v>
      </c>
      <c r="AN102" s="1">
        <f t="shared" si="35"/>
        <v>34423.979999999981</v>
      </c>
    </row>
    <row r="103" spans="2:40" ht="14.5" x14ac:dyDescent="0.35">
      <c r="B103" s="31" t="s">
        <v>393</v>
      </c>
      <c r="C103" s="29" t="s">
        <v>39</v>
      </c>
      <c r="D103" s="29" t="s">
        <v>394</v>
      </c>
      <c r="E103" s="29" t="s">
        <v>395</v>
      </c>
      <c r="F103" s="29" t="s">
        <v>399</v>
      </c>
      <c r="G103" s="30">
        <v>45138</v>
      </c>
      <c r="H103" s="30">
        <v>45596</v>
      </c>
      <c r="I103" s="29" t="s">
        <v>396</v>
      </c>
      <c r="J103" s="29" t="s">
        <v>43</v>
      </c>
      <c r="K103" s="31" t="s">
        <v>397</v>
      </c>
      <c r="L103" s="32">
        <v>10271469.84</v>
      </c>
      <c r="M103" s="32">
        <v>28805955.710000001</v>
      </c>
      <c r="N103" s="32">
        <v>0</v>
      </c>
      <c r="O103" s="32">
        <f>M103-N103</f>
        <v>28805955.710000001</v>
      </c>
      <c r="P103" s="32">
        <v>0</v>
      </c>
      <c r="Q103" s="32">
        <f t="shared" si="31"/>
        <v>28805955.710000001</v>
      </c>
      <c r="R103" s="32">
        <v>0</v>
      </c>
      <c r="S103" s="32">
        <f t="shared" si="16"/>
        <v>28805955.710000001</v>
      </c>
      <c r="T103" s="32">
        <v>0</v>
      </c>
      <c r="U103" s="32">
        <f t="shared" si="32"/>
        <v>28805955.710000001</v>
      </c>
      <c r="V103" s="32">
        <v>0</v>
      </c>
      <c r="W103" s="32">
        <f t="shared" si="14"/>
        <v>28805955.710000001</v>
      </c>
      <c r="X103" s="32">
        <v>0</v>
      </c>
      <c r="Y103" s="32">
        <f t="shared" si="36"/>
        <v>28805955.710000001</v>
      </c>
      <c r="Z103" s="32">
        <f t="shared" si="18"/>
        <v>10271469.84</v>
      </c>
      <c r="AA103" s="32">
        <v>0</v>
      </c>
      <c r="AB103" s="32">
        <v>0</v>
      </c>
      <c r="AC103" s="32">
        <v>0</v>
      </c>
      <c r="AD103" s="32">
        <f t="shared" si="19"/>
        <v>0</v>
      </c>
      <c r="AE103" s="32">
        <v>0</v>
      </c>
      <c r="AF103" s="32">
        <f t="shared" si="37"/>
        <v>0</v>
      </c>
      <c r="AG103" s="32">
        <v>0</v>
      </c>
      <c r="AH103" s="32">
        <f t="shared" si="33"/>
        <v>0</v>
      </c>
      <c r="AI103" s="32">
        <v>0</v>
      </c>
      <c r="AJ103" s="32">
        <f t="shared" si="34"/>
        <v>0</v>
      </c>
      <c r="AK103" s="40">
        <v>0</v>
      </c>
      <c r="AL103" s="32">
        <f t="shared" si="22"/>
        <v>0</v>
      </c>
      <c r="AM103" s="32">
        <v>0</v>
      </c>
      <c r="AN103" s="32">
        <f t="shared" si="35"/>
        <v>0</v>
      </c>
    </row>
    <row r="104" spans="2:40" ht="14.5" x14ac:dyDescent="0.35">
      <c r="B104" s="31" t="s">
        <v>393</v>
      </c>
      <c r="C104" s="29" t="s">
        <v>39</v>
      </c>
      <c r="D104" s="29" t="s">
        <v>394</v>
      </c>
      <c r="E104" s="29" t="s">
        <v>398</v>
      </c>
      <c r="F104" s="29" t="s">
        <v>399</v>
      </c>
      <c r="G104" s="30">
        <v>44575</v>
      </c>
      <c r="H104" s="30">
        <v>45107</v>
      </c>
      <c r="I104" s="29" t="s">
        <v>400</v>
      </c>
      <c r="J104" s="29" t="s">
        <v>43</v>
      </c>
      <c r="K104" s="31" t="s">
        <v>401</v>
      </c>
      <c r="L104" s="32">
        <v>0</v>
      </c>
      <c r="M104" s="32">
        <v>2446278.19</v>
      </c>
      <c r="N104" s="32">
        <v>0</v>
      </c>
      <c r="O104" s="32">
        <v>2446278.19</v>
      </c>
      <c r="P104" s="32">
        <v>0</v>
      </c>
      <c r="Q104" s="32">
        <f t="shared" si="31"/>
        <v>2446278.19</v>
      </c>
      <c r="R104" s="32">
        <v>0</v>
      </c>
      <c r="S104" s="32">
        <f t="shared" si="16"/>
        <v>2446278.19</v>
      </c>
      <c r="T104" s="32">
        <v>0</v>
      </c>
      <c r="U104" s="32">
        <f t="shared" si="32"/>
        <v>2446278.19</v>
      </c>
      <c r="V104" s="32">
        <v>0</v>
      </c>
      <c r="W104" s="32">
        <f t="shared" si="14"/>
        <v>2446278.19</v>
      </c>
      <c r="X104" s="32">
        <v>0</v>
      </c>
      <c r="Y104" s="32">
        <f t="shared" si="36"/>
        <v>2446278.19</v>
      </c>
      <c r="Z104" s="32">
        <f t="shared" si="18"/>
        <v>0</v>
      </c>
      <c r="AA104" s="32">
        <v>0</v>
      </c>
      <c r="AB104" s="32">
        <v>0</v>
      </c>
      <c r="AC104" s="32">
        <v>0</v>
      </c>
      <c r="AD104" s="32">
        <f t="shared" si="19"/>
        <v>0</v>
      </c>
      <c r="AE104" s="32">
        <v>0</v>
      </c>
      <c r="AF104" s="32">
        <f t="shared" si="37"/>
        <v>0</v>
      </c>
      <c r="AG104" s="32">
        <v>0</v>
      </c>
      <c r="AH104" s="32">
        <f t="shared" si="33"/>
        <v>0</v>
      </c>
      <c r="AI104" s="32">
        <v>0</v>
      </c>
      <c r="AJ104" s="32">
        <f t="shared" si="34"/>
        <v>0</v>
      </c>
      <c r="AK104" s="40">
        <v>0</v>
      </c>
      <c r="AL104" s="32">
        <f t="shared" si="22"/>
        <v>0</v>
      </c>
      <c r="AM104" s="32">
        <v>0</v>
      </c>
      <c r="AN104" s="32">
        <f t="shared" si="35"/>
        <v>0</v>
      </c>
    </row>
    <row r="105" spans="2:40" ht="14.5" x14ac:dyDescent="0.35">
      <c r="B105" s="9" t="s">
        <v>402</v>
      </c>
      <c r="C105" s="7" t="s">
        <v>34</v>
      </c>
      <c r="D105" s="7" t="s">
        <v>403</v>
      </c>
      <c r="E105" s="7" t="s">
        <v>404</v>
      </c>
      <c r="F105" s="7" t="s">
        <v>917</v>
      </c>
      <c r="G105" s="8">
        <v>45786</v>
      </c>
      <c r="H105" s="8">
        <v>46700</v>
      </c>
      <c r="I105" s="7" t="s">
        <v>405</v>
      </c>
      <c r="J105" s="7" t="s">
        <v>250</v>
      </c>
      <c r="K105" s="9">
        <v>0</v>
      </c>
      <c r="L105" s="14">
        <v>0</v>
      </c>
      <c r="M105" s="1">
        <v>152145</v>
      </c>
      <c r="N105" s="1">
        <v>0</v>
      </c>
      <c r="O105" s="1">
        <f>M105-N105</f>
        <v>152145</v>
      </c>
      <c r="P105" s="1">
        <v>0</v>
      </c>
      <c r="Q105" s="1">
        <f t="shared" si="31"/>
        <v>152145</v>
      </c>
      <c r="R105" s="1">
        <v>0</v>
      </c>
      <c r="S105" s="1">
        <f t="shared" si="16"/>
        <v>152145</v>
      </c>
      <c r="T105" s="1">
        <v>0</v>
      </c>
      <c r="U105" s="1">
        <f t="shared" si="32"/>
        <v>152145</v>
      </c>
      <c r="V105" s="1">
        <v>0</v>
      </c>
      <c r="W105" s="1">
        <f t="shared" si="14"/>
        <v>152145</v>
      </c>
      <c r="X105" s="1">
        <v>0</v>
      </c>
      <c r="Y105" s="1">
        <f t="shared" si="36"/>
        <v>152145</v>
      </c>
      <c r="Z105" s="25">
        <f t="shared" si="18"/>
        <v>0</v>
      </c>
      <c r="AA105" s="1">
        <v>0</v>
      </c>
      <c r="AB105" s="1">
        <f>Y105-AA105</f>
        <v>152145</v>
      </c>
      <c r="AC105" s="1">
        <v>0</v>
      </c>
      <c r="AD105" s="1">
        <f t="shared" si="19"/>
        <v>152145</v>
      </c>
      <c r="AE105" s="1">
        <v>0</v>
      </c>
      <c r="AF105" s="1">
        <f t="shared" si="37"/>
        <v>152145</v>
      </c>
      <c r="AG105" s="1">
        <v>0</v>
      </c>
      <c r="AH105" s="1">
        <f t="shared" si="33"/>
        <v>152145</v>
      </c>
      <c r="AI105" s="1">
        <v>0</v>
      </c>
      <c r="AJ105" s="1">
        <f t="shared" si="34"/>
        <v>152145</v>
      </c>
      <c r="AK105" s="4">
        <v>0</v>
      </c>
      <c r="AL105" s="1">
        <f t="shared" si="22"/>
        <v>152145</v>
      </c>
      <c r="AM105" s="1">
        <v>0</v>
      </c>
      <c r="AN105" s="1">
        <f t="shared" si="35"/>
        <v>152145</v>
      </c>
    </row>
    <row r="106" spans="2:40" ht="14.5" x14ac:dyDescent="0.35">
      <c r="B106" s="9" t="s">
        <v>402</v>
      </c>
      <c r="C106" s="7" t="s">
        <v>34</v>
      </c>
      <c r="D106" s="7" t="s">
        <v>403</v>
      </c>
      <c r="E106" s="7" t="s">
        <v>406</v>
      </c>
      <c r="F106" s="7" t="s">
        <v>917</v>
      </c>
      <c r="G106" s="8">
        <v>45786</v>
      </c>
      <c r="H106" s="8">
        <v>46700</v>
      </c>
      <c r="I106" s="7" t="s">
        <v>407</v>
      </c>
      <c r="J106" s="7" t="s">
        <v>228</v>
      </c>
      <c r="K106" s="9">
        <v>0</v>
      </c>
      <c r="L106" s="14">
        <v>0</v>
      </c>
      <c r="M106" s="1">
        <v>100096.2</v>
      </c>
      <c r="N106" s="1">
        <v>0</v>
      </c>
      <c r="O106" s="1">
        <f>M106-N106</f>
        <v>100096.2</v>
      </c>
      <c r="P106" s="1">
        <v>0</v>
      </c>
      <c r="Q106" s="1">
        <f t="shared" si="31"/>
        <v>100096.2</v>
      </c>
      <c r="R106" s="1">
        <v>0</v>
      </c>
      <c r="S106" s="1">
        <f t="shared" si="16"/>
        <v>100096.2</v>
      </c>
      <c r="T106" s="1">
        <v>0</v>
      </c>
      <c r="U106" s="1">
        <f t="shared" si="32"/>
        <v>100096.2</v>
      </c>
      <c r="V106" s="1">
        <v>2001.92</v>
      </c>
      <c r="W106" s="1">
        <f t="shared" si="14"/>
        <v>98094.28</v>
      </c>
      <c r="X106" s="1">
        <v>3336.54</v>
      </c>
      <c r="Y106" s="1">
        <f t="shared" si="36"/>
        <v>94757.74</v>
      </c>
      <c r="Z106" s="25">
        <f t="shared" si="18"/>
        <v>11955.93</v>
      </c>
      <c r="AA106" s="1">
        <v>0</v>
      </c>
      <c r="AB106" s="1">
        <f>Y106-AA106</f>
        <v>94757.74</v>
      </c>
      <c r="AC106" s="1">
        <v>3336.54</v>
      </c>
      <c r="AD106" s="1">
        <f t="shared" si="19"/>
        <v>91421.200000000012</v>
      </c>
      <c r="AE106" s="1">
        <v>3280.93</v>
      </c>
      <c r="AF106" s="1">
        <f t="shared" si="37"/>
        <v>88140.270000000019</v>
      </c>
      <c r="AG106" s="1">
        <v>3392.15</v>
      </c>
      <c r="AH106" s="1">
        <f t="shared" si="33"/>
        <v>84748.120000000024</v>
      </c>
      <c r="AI106" s="1">
        <v>3392.15</v>
      </c>
      <c r="AJ106" s="1">
        <f t="shared" si="34"/>
        <v>81355.97000000003</v>
      </c>
      <c r="AK106" s="4">
        <v>3058.5</v>
      </c>
      <c r="AL106" s="1">
        <f t="shared" si="22"/>
        <v>78297.47000000003</v>
      </c>
      <c r="AM106" s="1">
        <f>3336.64+664.65</f>
        <v>4001.29</v>
      </c>
      <c r="AN106" s="1">
        <f t="shared" si="35"/>
        <v>74296.180000000037</v>
      </c>
    </row>
    <row r="107" spans="2:40" ht="14.5" x14ac:dyDescent="0.35">
      <c r="B107" s="9" t="s">
        <v>408</v>
      </c>
      <c r="C107" s="7" t="s">
        <v>34</v>
      </c>
      <c r="D107" s="7" t="s">
        <v>409</v>
      </c>
      <c r="E107" s="7" t="s">
        <v>410</v>
      </c>
      <c r="F107" s="7" t="s">
        <v>917</v>
      </c>
      <c r="G107" s="8">
        <v>45839</v>
      </c>
      <c r="H107" s="8">
        <v>46204</v>
      </c>
      <c r="I107" s="7" t="s">
        <v>411</v>
      </c>
      <c r="J107" s="7" t="s">
        <v>43</v>
      </c>
      <c r="K107" s="9">
        <v>0</v>
      </c>
      <c r="L107" s="14">
        <v>0</v>
      </c>
      <c r="M107" s="1">
        <v>0</v>
      </c>
      <c r="N107" s="1">
        <v>0</v>
      </c>
      <c r="O107" s="1">
        <v>33825</v>
      </c>
      <c r="P107" s="1">
        <v>0</v>
      </c>
      <c r="Q107" s="1">
        <f t="shared" si="31"/>
        <v>33825</v>
      </c>
      <c r="R107" s="1">
        <v>0</v>
      </c>
      <c r="S107" s="1">
        <f t="shared" si="16"/>
        <v>33825</v>
      </c>
      <c r="T107" s="1">
        <v>8325</v>
      </c>
      <c r="U107" s="1">
        <f t="shared" si="32"/>
        <v>25500</v>
      </c>
      <c r="V107" s="1">
        <v>17325</v>
      </c>
      <c r="W107" s="1">
        <f t="shared" si="14"/>
        <v>8175</v>
      </c>
      <c r="X107" s="1">
        <v>0</v>
      </c>
      <c r="Y107" s="1">
        <f t="shared" si="36"/>
        <v>8175</v>
      </c>
      <c r="Z107" s="25">
        <f t="shared" si="18"/>
        <v>25650</v>
      </c>
      <c r="AA107" s="1">
        <v>0</v>
      </c>
      <c r="AB107" s="1">
        <f>Y107-AA107</f>
        <v>8175</v>
      </c>
      <c r="AC107" s="1">
        <v>0</v>
      </c>
      <c r="AD107" s="1">
        <f t="shared" si="19"/>
        <v>8175</v>
      </c>
      <c r="AE107" s="1">
        <v>0</v>
      </c>
      <c r="AF107" s="1">
        <f t="shared" si="37"/>
        <v>8175</v>
      </c>
      <c r="AG107" s="1">
        <v>0</v>
      </c>
      <c r="AH107" s="1">
        <f t="shared" si="33"/>
        <v>8175</v>
      </c>
      <c r="AI107" s="1">
        <v>0</v>
      </c>
      <c r="AJ107" s="1">
        <f t="shared" si="34"/>
        <v>8175</v>
      </c>
      <c r="AK107" s="4">
        <v>9000</v>
      </c>
      <c r="AL107" s="2">
        <f t="shared" si="22"/>
        <v>-825</v>
      </c>
      <c r="AM107" s="1">
        <v>0</v>
      </c>
      <c r="AN107" s="38">
        <f t="shared" si="35"/>
        <v>-825</v>
      </c>
    </row>
    <row r="108" spans="2:40" ht="14.5" x14ac:dyDescent="0.35">
      <c r="B108" s="31" t="s">
        <v>418</v>
      </c>
      <c r="C108" s="29" t="s">
        <v>39</v>
      </c>
      <c r="D108" s="29" t="s">
        <v>419</v>
      </c>
      <c r="E108" s="29" t="s">
        <v>420</v>
      </c>
      <c r="F108" s="29" t="s">
        <v>918</v>
      </c>
      <c r="G108" s="30">
        <v>44728</v>
      </c>
      <c r="H108" s="30">
        <v>45825</v>
      </c>
      <c r="I108" s="29" t="s">
        <v>421</v>
      </c>
      <c r="J108" s="29" t="s">
        <v>422</v>
      </c>
      <c r="K108" s="31" t="s">
        <v>423</v>
      </c>
      <c r="L108" s="32">
        <v>52074.95</v>
      </c>
      <c r="M108" s="32">
        <v>28817.1</v>
      </c>
      <c r="N108" s="32">
        <v>10274.75</v>
      </c>
      <c r="O108" s="32">
        <f>M108-N108</f>
        <v>18542.349999999999</v>
      </c>
      <c r="P108" s="32">
        <v>0</v>
      </c>
      <c r="Q108" s="32">
        <f t="shared" si="31"/>
        <v>18542.349999999999</v>
      </c>
      <c r="R108" s="32">
        <v>0</v>
      </c>
      <c r="S108" s="32">
        <f t="shared" si="16"/>
        <v>18542.349999999999</v>
      </c>
      <c r="T108" s="32">
        <v>0</v>
      </c>
      <c r="U108" s="32">
        <f t="shared" si="32"/>
        <v>18542.349999999999</v>
      </c>
      <c r="V108" s="32">
        <v>0</v>
      </c>
      <c r="W108" s="32">
        <f t="shared" si="14"/>
        <v>18542.349999999999</v>
      </c>
      <c r="X108" s="32">
        <v>0</v>
      </c>
      <c r="Y108" s="32">
        <f t="shared" si="36"/>
        <v>18542.349999999999</v>
      </c>
      <c r="Z108" s="32">
        <f t="shared" si="18"/>
        <v>62349.7</v>
      </c>
      <c r="AA108" s="32">
        <v>0</v>
      </c>
      <c r="AB108" s="32">
        <v>0</v>
      </c>
      <c r="AC108" s="32">
        <v>0</v>
      </c>
      <c r="AD108" s="32">
        <f t="shared" si="19"/>
        <v>0</v>
      </c>
      <c r="AE108" s="32">
        <v>0</v>
      </c>
      <c r="AF108" s="32">
        <f t="shared" si="37"/>
        <v>0</v>
      </c>
      <c r="AG108" s="32">
        <v>0</v>
      </c>
      <c r="AH108" s="32">
        <f t="shared" si="33"/>
        <v>0</v>
      </c>
      <c r="AI108" s="32">
        <v>0</v>
      </c>
      <c r="AJ108" s="32">
        <f t="shared" si="34"/>
        <v>0</v>
      </c>
      <c r="AK108" s="40">
        <v>0</v>
      </c>
      <c r="AL108" s="32">
        <f t="shared" si="22"/>
        <v>0</v>
      </c>
      <c r="AM108" s="32">
        <v>0</v>
      </c>
      <c r="AN108" s="32">
        <f t="shared" si="35"/>
        <v>0</v>
      </c>
    </row>
    <row r="109" spans="2:40" ht="14.5" x14ac:dyDescent="0.35">
      <c r="B109" s="31" t="s">
        <v>418</v>
      </c>
      <c r="C109" s="29" t="s">
        <v>39</v>
      </c>
      <c r="D109" s="29" t="s">
        <v>419</v>
      </c>
      <c r="E109" s="29" t="s">
        <v>424</v>
      </c>
      <c r="F109" s="29" t="s">
        <v>918</v>
      </c>
      <c r="G109" s="30">
        <v>44729</v>
      </c>
      <c r="H109" s="30">
        <v>45825</v>
      </c>
      <c r="I109" s="29" t="s">
        <v>425</v>
      </c>
      <c r="J109" s="29" t="s">
        <v>164</v>
      </c>
      <c r="K109" s="31" t="s">
        <v>423</v>
      </c>
      <c r="L109" s="32">
        <v>112546.71</v>
      </c>
      <c r="M109" s="32">
        <v>0</v>
      </c>
      <c r="N109" s="32">
        <v>18633.14</v>
      </c>
      <c r="O109" s="32">
        <v>45333.82</v>
      </c>
      <c r="P109" s="32">
        <v>0</v>
      </c>
      <c r="Q109" s="32">
        <f t="shared" si="31"/>
        <v>45333.82</v>
      </c>
      <c r="R109" s="32">
        <v>0</v>
      </c>
      <c r="S109" s="32">
        <f t="shared" si="16"/>
        <v>45333.82</v>
      </c>
      <c r="T109" s="32">
        <v>0</v>
      </c>
      <c r="U109" s="32">
        <f t="shared" si="32"/>
        <v>45333.82</v>
      </c>
      <c r="V109" s="32">
        <v>0</v>
      </c>
      <c r="W109" s="32">
        <f t="shared" si="14"/>
        <v>45333.82</v>
      </c>
      <c r="X109" s="32">
        <v>0</v>
      </c>
      <c r="Y109" s="32">
        <f t="shared" si="36"/>
        <v>45333.82</v>
      </c>
      <c r="Z109" s="32">
        <f t="shared" si="18"/>
        <v>131179.85</v>
      </c>
      <c r="AA109" s="32">
        <v>0</v>
      </c>
      <c r="AB109" s="32">
        <v>0</v>
      </c>
      <c r="AC109" s="32">
        <v>0</v>
      </c>
      <c r="AD109" s="32">
        <f t="shared" si="19"/>
        <v>0</v>
      </c>
      <c r="AE109" s="32">
        <v>0</v>
      </c>
      <c r="AF109" s="32">
        <f t="shared" si="37"/>
        <v>0</v>
      </c>
      <c r="AG109" s="32">
        <v>0</v>
      </c>
      <c r="AH109" s="32">
        <f t="shared" si="33"/>
        <v>0</v>
      </c>
      <c r="AI109" s="32">
        <v>0</v>
      </c>
      <c r="AJ109" s="32">
        <f t="shared" si="34"/>
        <v>0</v>
      </c>
      <c r="AK109" s="40">
        <v>0</v>
      </c>
      <c r="AL109" s="32">
        <f t="shared" si="22"/>
        <v>0</v>
      </c>
      <c r="AM109" s="32">
        <v>0</v>
      </c>
      <c r="AN109" s="32">
        <f t="shared" si="35"/>
        <v>0</v>
      </c>
    </row>
    <row r="110" spans="2:40" ht="14.5" x14ac:dyDescent="0.35">
      <c r="B110" s="31" t="s">
        <v>418</v>
      </c>
      <c r="C110" s="29" t="s">
        <v>39</v>
      </c>
      <c r="D110" s="29" t="s">
        <v>419</v>
      </c>
      <c r="E110" s="29" t="s">
        <v>426</v>
      </c>
      <c r="F110" s="29" t="s">
        <v>918</v>
      </c>
      <c r="G110" s="30">
        <v>44763</v>
      </c>
      <c r="H110" s="30">
        <v>45677</v>
      </c>
      <c r="I110" s="29" t="s">
        <v>427</v>
      </c>
      <c r="J110" s="29" t="s">
        <v>103</v>
      </c>
      <c r="K110" s="31" t="s">
        <v>423</v>
      </c>
      <c r="L110" s="32">
        <v>33545.25</v>
      </c>
      <c r="M110" s="32">
        <v>0</v>
      </c>
      <c r="N110" s="32">
        <v>0</v>
      </c>
      <c r="O110" s="32">
        <v>0</v>
      </c>
      <c r="P110" s="32">
        <v>0</v>
      </c>
      <c r="Q110" s="32">
        <f t="shared" si="31"/>
        <v>0</v>
      </c>
      <c r="R110" s="32">
        <v>0</v>
      </c>
      <c r="S110" s="32">
        <f t="shared" si="16"/>
        <v>0</v>
      </c>
      <c r="T110" s="32">
        <v>0</v>
      </c>
      <c r="U110" s="32">
        <f t="shared" si="32"/>
        <v>0</v>
      </c>
      <c r="V110" s="32">
        <v>0</v>
      </c>
      <c r="W110" s="32">
        <f t="shared" si="14"/>
        <v>0</v>
      </c>
      <c r="X110" s="32">
        <v>0</v>
      </c>
      <c r="Y110" s="32">
        <f t="shared" si="36"/>
        <v>0</v>
      </c>
      <c r="Z110" s="32">
        <f t="shared" si="18"/>
        <v>33545.25</v>
      </c>
      <c r="AA110" s="32">
        <v>0</v>
      </c>
      <c r="AB110" s="32">
        <v>0</v>
      </c>
      <c r="AC110" s="32">
        <v>0</v>
      </c>
      <c r="AD110" s="32">
        <f t="shared" si="19"/>
        <v>0</v>
      </c>
      <c r="AE110" s="32">
        <v>0</v>
      </c>
      <c r="AF110" s="32">
        <f t="shared" si="37"/>
        <v>0</v>
      </c>
      <c r="AG110" s="32">
        <v>0</v>
      </c>
      <c r="AH110" s="32">
        <f t="shared" si="33"/>
        <v>0</v>
      </c>
      <c r="AI110" s="32">
        <v>0</v>
      </c>
      <c r="AJ110" s="32">
        <f t="shared" si="34"/>
        <v>0</v>
      </c>
      <c r="AK110" s="40">
        <v>0</v>
      </c>
      <c r="AL110" s="32">
        <f t="shared" si="22"/>
        <v>0</v>
      </c>
      <c r="AM110" s="32">
        <v>0</v>
      </c>
      <c r="AN110" s="32">
        <f t="shared" si="35"/>
        <v>0</v>
      </c>
    </row>
    <row r="111" spans="2:40" ht="14.5" x14ac:dyDescent="0.35">
      <c r="B111" s="31" t="s">
        <v>418</v>
      </c>
      <c r="C111" s="29" t="s">
        <v>39</v>
      </c>
      <c r="D111" s="29" t="s">
        <v>419</v>
      </c>
      <c r="E111" s="29" t="s">
        <v>428</v>
      </c>
      <c r="F111" s="29" t="s">
        <v>918</v>
      </c>
      <c r="G111" s="30">
        <v>44771</v>
      </c>
      <c r="H111" s="30">
        <v>45867</v>
      </c>
      <c r="I111" s="29" t="s">
        <v>429</v>
      </c>
      <c r="J111" s="29" t="s">
        <v>354</v>
      </c>
      <c r="K111" s="31" t="s">
        <v>423</v>
      </c>
      <c r="L111" s="32">
        <v>326730.67</v>
      </c>
      <c r="M111" s="32">
        <v>163267.04999999999</v>
      </c>
      <c r="N111" s="32">
        <v>44044.13</v>
      </c>
      <c r="O111" s="32">
        <v>119222.92</v>
      </c>
      <c r="P111" s="32">
        <v>55159.25</v>
      </c>
      <c r="Q111" s="32">
        <f t="shared" si="31"/>
        <v>64063.67</v>
      </c>
      <c r="R111" s="32">
        <v>27894.61</v>
      </c>
      <c r="S111" s="32">
        <f t="shared" si="16"/>
        <v>36169.06</v>
      </c>
      <c r="T111" s="32">
        <v>0</v>
      </c>
      <c r="U111" s="32">
        <f t="shared" si="32"/>
        <v>36169.06</v>
      </c>
      <c r="V111" s="32">
        <v>0</v>
      </c>
      <c r="W111" s="32">
        <f t="shared" si="14"/>
        <v>36169.06</v>
      </c>
      <c r="X111" s="32"/>
      <c r="Y111" s="32">
        <f t="shared" si="36"/>
        <v>36169.06</v>
      </c>
      <c r="Z111" s="32">
        <f t="shared" si="18"/>
        <v>453828.66</v>
      </c>
      <c r="AA111" s="32">
        <v>0</v>
      </c>
      <c r="AB111" s="32">
        <v>0</v>
      </c>
      <c r="AC111" s="32">
        <v>0</v>
      </c>
      <c r="AD111" s="32">
        <f t="shared" si="19"/>
        <v>0</v>
      </c>
      <c r="AE111" s="32">
        <v>0</v>
      </c>
      <c r="AF111" s="32">
        <f t="shared" si="37"/>
        <v>0</v>
      </c>
      <c r="AG111" s="32">
        <v>0</v>
      </c>
      <c r="AH111" s="32">
        <f t="shared" si="33"/>
        <v>0</v>
      </c>
      <c r="AI111" s="32">
        <v>0</v>
      </c>
      <c r="AJ111" s="32">
        <f t="shared" si="34"/>
        <v>0</v>
      </c>
      <c r="AK111" s="40">
        <v>0</v>
      </c>
      <c r="AL111" s="32">
        <f t="shared" si="22"/>
        <v>0</v>
      </c>
      <c r="AM111" s="32">
        <v>0</v>
      </c>
      <c r="AN111" s="32">
        <f t="shared" si="35"/>
        <v>0</v>
      </c>
    </row>
    <row r="112" spans="2:40" ht="14.5" x14ac:dyDescent="0.35">
      <c r="B112" s="9" t="s">
        <v>412</v>
      </c>
      <c r="C112" s="7" t="s">
        <v>34</v>
      </c>
      <c r="D112" s="7" t="s">
        <v>413</v>
      </c>
      <c r="E112" s="7" t="s">
        <v>414</v>
      </c>
      <c r="F112" s="7" t="s">
        <v>916</v>
      </c>
      <c r="G112" s="8">
        <v>45709</v>
      </c>
      <c r="H112" s="8">
        <v>46439</v>
      </c>
      <c r="I112" s="7" t="s">
        <v>415</v>
      </c>
      <c r="J112" s="7" t="s">
        <v>416</v>
      </c>
      <c r="K112" s="9" t="s">
        <v>417</v>
      </c>
      <c r="L112" s="14">
        <v>88423.72</v>
      </c>
      <c r="M112" s="1">
        <v>170863.88</v>
      </c>
      <c r="N112" s="1">
        <v>19945.2</v>
      </c>
      <c r="O112" s="1">
        <v>150918.68</v>
      </c>
      <c r="P112" s="1">
        <v>19945.2</v>
      </c>
      <c r="Q112" s="1">
        <f t="shared" si="31"/>
        <v>130973.48</v>
      </c>
      <c r="R112" s="1">
        <v>19945.2</v>
      </c>
      <c r="S112" s="1">
        <f t="shared" si="16"/>
        <v>111028.28</v>
      </c>
      <c r="T112" s="1">
        <v>19945.2</v>
      </c>
      <c r="U112" s="1">
        <f t="shared" si="32"/>
        <v>91083.08</v>
      </c>
      <c r="V112" s="1">
        <v>19945.2</v>
      </c>
      <c r="W112" s="1">
        <f t="shared" ref="W112:W133" si="38">U112-V112</f>
        <v>71137.88</v>
      </c>
      <c r="X112" s="1">
        <v>19945.2</v>
      </c>
      <c r="Y112" s="1">
        <f t="shared" si="36"/>
        <v>51192.680000000008</v>
      </c>
      <c r="Z112" s="25">
        <f t="shared" si="18"/>
        <v>247985.32000000007</v>
      </c>
      <c r="AA112" s="1">
        <v>19945.2</v>
      </c>
      <c r="AB112" s="1">
        <f>Y112-AA112</f>
        <v>31247.480000000007</v>
      </c>
      <c r="AC112" s="1">
        <v>0</v>
      </c>
      <c r="AD112" s="1">
        <v>478684.8</v>
      </c>
      <c r="AE112" s="1">
        <v>19945.2</v>
      </c>
      <c r="AF112" s="1">
        <f t="shared" si="37"/>
        <v>458739.6</v>
      </c>
      <c r="AG112" s="1">
        <v>0</v>
      </c>
      <c r="AH112" s="1">
        <f t="shared" si="33"/>
        <v>458739.6</v>
      </c>
      <c r="AI112" s="1">
        <v>0</v>
      </c>
      <c r="AJ112" s="1">
        <f t="shared" si="34"/>
        <v>458739.6</v>
      </c>
      <c r="AK112" s="4">
        <v>39890.400000000001</v>
      </c>
      <c r="AL112" s="1">
        <f t="shared" si="22"/>
        <v>418849.19999999995</v>
      </c>
      <c r="AM112" s="1">
        <v>0</v>
      </c>
      <c r="AN112" s="1">
        <f t="shared" si="35"/>
        <v>418849.19999999995</v>
      </c>
    </row>
    <row r="113" spans="2:40" ht="14.5" x14ac:dyDescent="0.35">
      <c r="B113" s="9" t="s">
        <v>430</v>
      </c>
      <c r="C113" s="7" t="s">
        <v>34</v>
      </c>
      <c r="D113" s="7" t="s">
        <v>431</v>
      </c>
      <c r="E113" s="7" t="s">
        <v>432</v>
      </c>
      <c r="F113" s="7" t="s">
        <v>918</v>
      </c>
      <c r="G113" s="8">
        <v>45950</v>
      </c>
      <c r="H113" s="8">
        <v>46863</v>
      </c>
      <c r="I113" s="7" t="s">
        <v>433</v>
      </c>
      <c r="J113" s="7" t="s">
        <v>103</v>
      </c>
      <c r="K113" s="9">
        <v>0</v>
      </c>
      <c r="L113" s="14">
        <v>0</v>
      </c>
      <c r="M113" s="1">
        <v>0</v>
      </c>
      <c r="N113" s="1">
        <v>0</v>
      </c>
      <c r="O113" s="1">
        <v>0</v>
      </c>
      <c r="P113" s="1">
        <v>0</v>
      </c>
      <c r="Q113" s="1">
        <f t="shared" si="31"/>
        <v>0</v>
      </c>
      <c r="R113" s="1">
        <v>0</v>
      </c>
      <c r="S113" s="1">
        <f t="shared" si="16"/>
        <v>0</v>
      </c>
      <c r="T113" s="1">
        <v>0</v>
      </c>
      <c r="U113" s="1">
        <v>1729999.8</v>
      </c>
      <c r="V113" s="1">
        <v>0</v>
      </c>
      <c r="W113" s="1">
        <f t="shared" si="38"/>
        <v>1729999.8</v>
      </c>
      <c r="X113" s="1">
        <v>13349.57</v>
      </c>
      <c r="Y113" s="1">
        <f t="shared" si="36"/>
        <v>1716650.23</v>
      </c>
      <c r="Z113" s="25">
        <f t="shared" si="18"/>
        <v>184986.91999999998</v>
      </c>
      <c r="AA113" s="1">
        <v>114424.9</v>
      </c>
      <c r="AB113" s="1">
        <f>Y113-AA113</f>
        <v>1602225.33</v>
      </c>
      <c r="AC113" s="1">
        <v>0</v>
      </c>
      <c r="AD113" s="1">
        <f t="shared" si="19"/>
        <v>1602225.33</v>
      </c>
      <c r="AE113" s="1">
        <v>57212.45</v>
      </c>
      <c r="AF113" s="1">
        <f t="shared" si="37"/>
        <v>1545012.8800000001</v>
      </c>
      <c r="AG113" s="1">
        <v>57212.45</v>
      </c>
      <c r="AH113" s="1">
        <f t="shared" si="33"/>
        <v>1487800.4300000002</v>
      </c>
      <c r="AI113" s="1">
        <v>57212.45</v>
      </c>
      <c r="AJ113" s="1">
        <f t="shared" si="34"/>
        <v>1430587.9800000002</v>
      </c>
      <c r="AK113" s="4">
        <v>57212.45</v>
      </c>
      <c r="AL113" s="1">
        <f t="shared" si="22"/>
        <v>1373375.5300000003</v>
      </c>
      <c r="AM113" s="1">
        <v>57212.45</v>
      </c>
      <c r="AN113" s="1">
        <f t="shared" si="35"/>
        <v>1316163.0800000003</v>
      </c>
    </row>
    <row r="114" spans="2:40" ht="14.5" x14ac:dyDescent="0.35">
      <c r="B114" s="9" t="s">
        <v>434</v>
      </c>
      <c r="C114" s="7" t="s">
        <v>34</v>
      </c>
      <c r="D114" s="7" t="s">
        <v>435</v>
      </c>
      <c r="E114" s="7" t="s">
        <v>436</v>
      </c>
      <c r="F114" s="7" t="s">
        <v>917</v>
      </c>
      <c r="G114" s="8">
        <v>44817</v>
      </c>
      <c r="H114" s="8">
        <v>46278</v>
      </c>
      <c r="I114" s="7" t="s">
        <v>437</v>
      </c>
      <c r="J114" s="7" t="s">
        <v>109</v>
      </c>
      <c r="K114" s="9" t="s">
        <v>438</v>
      </c>
      <c r="L114" s="14">
        <v>0</v>
      </c>
      <c r="M114" s="1">
        <v>0</v>
      </c>
      <c r="N114" s="1">
        <v>0</v>
      </c>
      <c r="O114" s="1">
        <v>0</v>
      </c>
      <c r="P114" s="1">
        <v>0</v>
      </c>
      <c r="Q114" s="45">
        <v>512571.48</v>
      </c>
      <c r="R114" s="1">
        <v>0</v>
      </c>
      <c r="S114" s="1">
        <f t="shared" si="16"/>
        <v>512571.48</v>
      </c>
      <c r="T114" s="1">
        <v>0</v>
      </c>
      <c r="U114" s="1">
        <f t="shared" ref="U114:U145" si="39">S114-T114</f>
        <v>512571.48</v>
      </c>
      <c r="V114" s="1">
        <v>0</v>
      </c>
      <c r="W114" s="1">
        <f t="shared" si="38"/>
        <v>512571.48</v>
      </c>
      <c r="X114" s="1">
        <v>0</v>
      </c>
      <c r="Y114" s="1">
        <f t="shared" si="36"/>
        <v>512571.48</v>
      </c>
      <c r="Z114" s="25">
        <f t="shared" si="18"/>
        <v>0</v>
      </c>
      <c r="AA114" s="1">
        <v>0</v>
      </c>
      <c r="AB114" s="1">
        <f>Y114-AA114</f>
        <v>512571.48</v>
      </c>
      <c r="AC114" s="1">
        <v>0</v>
      </c>
      <c r="AD114" s="1">
        <f t="shared" si="19"/>
        <v>512571.48</v>
      </c>
      <c r="AE114" s="1">
        <v>0</v>
      </c>
      <c r="AF114" s="1">
        <f t="shared" si="37"/>
        <v>512571.48</v>
      </c>
      <c r="AG114" s="1">
        <v>0</v>
      </c>
      <c r="AH114" s="1">
        <f t="shared" si="33"/>
        <v>512571.48</v>
      </c>
      <c r="AI114" s="1">
        <v>0</v>
      </c>
      <c r="AJ114" s="1">
        <f t="shared" si="34"/>
        <v>512571.48</v>
      </c>
      <c r="AK114" s="4">
        <v>0</v>
      </c>
      <c r="AL114" s="1">
        <f t="shared" si="22"/>
        <v>512571.48</v>
      </c>
      <c r="AM114" s="1">
        <v>0</v>
      </c>
      <c r="AN114" s="1">
        <f t="shared" si="35"/>
        <v>512571.48</v>
      </c>
    </row>
    <row r="115" spans="2:40" ht="14.5" x14ac:dyDescent="0.35">
      <c r="B115" s="9" t="s">
        <v>925</v>
      </c>
      <c r="C115" s="7" t="s">
        <v>34</v>
      </c>
      <c r="D115" s="7" t="s">
        <v>439</v>
      </c>
      <c r="E115" s="7" t="s">
        <v>440</v>
      </c>
      <c r="F115" s="7" t="s">
        <v>917</v>
      </c>
      <c r="G115" s="8">
        <v>44895</v>
      </c>
      <c r="H115" s="8">
        <v>46721</v>
      </c>
      <c r="I115" s="7" t="s">
        <v>441</v>
      </c>
      <c r="J115" s="7" t="s">
        <v>43</v>
      </c>
      <c r="K115" s="9">
        <v>0</v>
      </c>
      <c r="L115" s="14">
        <v>1436281.06</v>
      </c>
      <c r="M115" s="27">
        <v>14758864.48</v>
      </c>
      <c r="N115" s="1">
        <v>341832.26</v>
      </c>
      <c r="O115" s="1">
        <f>M115-N115</f>
        <v>14417032.220000001</v>
      </c>
      <c r="P115" s="1">
        <v>140662.99</v>
      </c>
      <c r="Q115" s="1">
        <f t="shared" ref="Q115:Q150" si="40">O115-P115</f>
        <v>14276369.23</v>
      </c>
      <c r="R115" s="1">
        <v>193927.71</v>
      </c>
      <c r="S115" s="1">
        <f t="shared" si="16"/>
        <v>14082441.52</v>
      </c>
      <c r="T115" s="1">
        <v>324204.3</v>
      </c>
      <c r="U115" s="1">
        <f t="shared" si="39"/>
        <v>13758237.219999999</v>
      </c>
      <c r="V115" s="1">
        <v>309342.52</v>
      </c>
      <c r="W115" s="1">
        <f t="shared" si="38"/>
        <v>13448894.699999999</v>
      </c>
      <c r="X115" s="1">
        <v>593306.79</v>
      </c>
      <c r="Y115" s="1">
        <f t="shared" si="36"/>
        <v>12855587.91</v>
      </c>
      <c r="Z115" s="25">
        <f t="shared" si="18"/>
        <v>3803551.5</v>
      </c>
      <c r="AA115" s="1">
        <v>109547.12</v>
      </c>
      <c r="AB115" s="1">
        <f>Y115-AA115</f>
        <v>12746040.790000001</v>
      </c>
      <c r="AC115" s="1">
        <v>185336.1</v>
      </c>
      <c r="AD115" s="1">
        <f t="shared" si="19"/>
        <v>12560704.690000001</v>
      </c>
      <c r="AE115" s="1">
        <v>169110.65</v>
      </c>
      <c r="AF115" s="1">
        <f t="shared" si="37"/>
        <v>12391594.040000001</v>
      </c>
      <c r="AG115" s="1">
        <v>225574.42</v>
      </c>
      <c r="AH115" s="1">
        <f t="shared" si="33"/>
        <v>12166019.620000001</v>
      </c>
      <c r="AI115" s="1">
        <v>271629.83</v>
      </c>
      <c r="AJ115" s="1">
        <f t="shared" si="34"/>
        <v>11894389.790000001</v>
      </c>
      <c r="AK115" s="4">
        <v>248343.72</v>
      </c>
      <c r="AL115" s="1">
        <f t="shared" si="22"/>
        <v>11646046.07</v>
      </c>
      <c r="AM115" s="1">
        <v>362461.16</v>
      </c>
      <c r="AN115" s="1">
        <f t="shared" si="35"/>
        <v>11283584.91</v>
      </c>
    </row>
    <row r="116" spans="2:40" ht="14.5" x14ac:dyDescent="0.35">
      <c r="B116" s="31" t="s">
        <v>448</v>
      </c>
      <c r="C116" s="29" t="s">
        <v>39</v>
      </c>
      <c r="D116" s="29" t="s">
        <v>449</v>
      </c>
      <c r="E116" s="29" t="s">
        <v>450</v>
      </c>
      <c r="F116" s="29" t="s">
        <v>917</v>
      </c>
      <c r="G116" s="30">
        <v>45036</v>
      </c>
      <c r="H116" s="30">
        <v>45766</v>
      </c>
      <c r="I116" s="29" t="s">
        <v>451</v>
      </c>
      <c r="J116" s="29" t="s">
        <v>43</v>
      </c>
      <c r="K116" s="31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f t="shared" si="40"/>
        <v>0</v>
      </c>
      <c r="R116" s="32">
        <v>0</v>
      </c>
      <c r="S116" s="32">
        <f t="shared" si="16"/>
        <v>0</v>
      </c>
      <c r="T116" s="32">
        <v>0</v>
      </c>
      <c r="U116" s="32">
        <f t="shared" si="39"/>
        <v>0</v>
      </c>
      <c r="V116" s="32">
        <v>0</v>
      </c>
      <c r="W116" s="32">
        <f t="shared" si="38"/>
        <v>0</v>
      </c>
      <c r="X116" s="32">
        <v>0</v>
      </c>
      <c r="Y116" s="32">
        <f t="shared" si="36"/>
        <v>0</v>
      </c>
      <c r="Z116" s="32">
        <f t="shared" si="18"/>
        <v>0</v>
      </c>
      <c r="AA116" s="32">
        <v>0</v>
      </c>
      <c r="AB116" s="32">
        <v>0</v>
      </c>
      <c r="AC116" s="32">
        <v>0</v>
      </c>
      <c r="AD116" s="32">
        <f t="shared" si="19"/>
        <v>0</v>
      </c>
      <c r="AE116" s="32">
        <v>0</v>
      </c>
      <c r="AF116" s="32">
        <f t="shared" si="37"/>
        <v>0</v>
      </c>
      <c r="AG116" s="32">
        <v>0</v>
      </c>
      <c r="AH116" s="32">
        <f t="shared" si="33"/>
        <v>0</v>
      </c>
      <c r="AI116" s="32">
        <v>0</v>
      </c>
      <c r="AJ116" s="32">
        <f t="shared" si="34"/>
        <v>0</v>
      </c>
      <c r="AK116" s="51"/>
      <c r="AL116" s="32">
        <f t="shared" si="22"/>
        <v>0</v>
      </c>
      <c r="AM116" s="32">
        <v>0</v>
      </c>
      <c r="AN116" s="32">
        <f t="shared" si="35"/>
        <v>0</v>
      </c>
    </row>
    <row r="117" spans="2:40" ht="14.5" x14ac:dyDescent="0.35">
      <c r="B117" s="9" t="s">
        <v>442</v>
      </c>
      <c r="C117" s="7" t="s">
        <v>34</v>
      </c>
      <c r="D117" s="7" t="s">
        <v>443</v>
      </c>
      <c r="E117" s="7" t="s">
        <v>444</v>
      </c>
      <c r="F117" s="7" t="s">
        <v>918</v>
      </c>
      <c r="G117" s="8">
        <v>44942</v>
      </c>
      <c r="H117" s="8">
        <v>46768</v>
      </c>
      <c r="I117" s="7" t="s">
        <v>445</v>
      </c>
      <c r="J117" s="7" t="s">
        <v>446</v>
      </c>
      <c r="K117" s="9" t="s">
        <v>447</v>
      </c>
      <c r="L117" s="14">
        <v>31163.96</v>
      </c>
      <c r="M117" s="27">
        <v>313599.90000000002</v>
      </c>
      <c r="N117" s="1">
        <v>5226.66</v>
      </c>
      <c r="O117" s="1">
        <f>M117-N117</f>
        <v>308373.24000000005</v>
      </c>
      <c r="P117" s="1">
        <v>0</v>
      </c>
      <c r="Q117" s="1">
        <f t="shared" si="40"/>
        <v>308373.24000000005</v>
      </c>
      <c r="R117" s="1">
        <v>0</v>
      </c>
      <c r="S117" s="1">
        <f t="shared" si="16"/>
        <v>308373.24000000005</v>
      </c>
      <c r="T117" s="1">
        <v>15627.71</v>
      </c>
      <c r="U117" s="1">
        <f t="shared" si="39"/>
        <v>292745.53000000003</v>
      </c>
      <c r="V117" s="1">
        <v>5226.66</v>
      </c>
      <c r="W117" s="1">
        <f t="shared" si="38"/>
        <v>287518.87000000005</v>
      </c>
      <c r="X117" s="1">
        <v>10453.32</v>
      </c>
      <c r="Y117" s="1">
        <f t="shared" si="36"/>
        <v>277065.55000000005</v>
      </c>
      <c r="Z117" s="25">
        <f t="shared" si="18"/>
        <v>83378.289999999994</v>
      </c>
      <c r="AA117" s="1">
        <v>0</v>
      </c>
      <c r="AB117" s="1">
        <f>Y117-AA117</f>
        <v>277065.55000000005</v>
      </c>
      <c r="AC117" s="1">
        <v>0</v>
      </c>
      <c r="AD117" s="1">
        <f t="shared" si="19"/>
        <v>277065.55000000005</v>
      </c>
      <c r="AE117" s="1">
        <v>15679.98</v>
      </c>
      <c r="AF117" s="1">
        <f t="shared" si="37"/>
        <v>261385.57000000004</v>
      </c>
      <c r="AG117" s="1">
        <v>5226.66</v>
      </c>
      <c r="AH117" s="1">
        <f t="shared" si="33"/>
        <v>256158.91000000003</v>
      </c>
      <c r="AI117" s="1">
        <v>5226.66</v>
      </c>
      <c r="AJ117" s="1">
        <f t="shared" si="34"/>
        <v>250932.25000000003</v>
      </c>
      <c r="AK117" s="1">
        <v>5226.66</v>
      </c>
      <c r="AL117" s="1">
        <f t="shared" si="22"/>
        <v>245705.59000000003</v>
      </c>
      <c r="AM117" s="1">
        <v>5226.66</v>
      </c>
      <c r="AN117" s="1">
        <f t="shared" si="35"/>
        <v>240478.93000000002</v>
      </c>
    </row>
    <row r="118" spans="2:40" ht="14.5" x14ac:dyDescent="0.35">
      <c r="B118" s="9" t="s">
        <v>442</v>
      </c>
      <c r="C118" s="7" t="s">
        <v>34</v>
      </c>
      <c r="D118" s="7" t="s">
        <v>443</v>
      </c>
      <c r="E118" s="7" t="s">
        <v>452</v>
      </c>
      <c r="F118" s="7" t="s">
        <v>918</v>
      </c>
      <c r="G118" s="8">
        <v>44958</v>
      </c>
      <c r="H118" s="8">
        <v>46784</v>
      </c>
      <c r="I118" s="7" t="s">
        <v>453</v>
      </c>
      <c r="J118" s="7" t="s">
        <v>360</v>
      </c>
      <c r="K118" s="9" t="s">
        <v>447</v>
      </c>
      <c r="L118" s="14">
        <v>36208.550000000003</v>
      </c>
      <c r="M118" s="1">
        <v>5698.52</v>
      </c>
      <c r="N118" s="1">
        <v>5172.6499999999996</v>
      </c>
      <c r="O118" s="27">
        <v>311410.74</v>
      </c>
      <c r="P118" s="1">
        <v>5172.6499999999996</v>
      </c>
      <c r="Q118" s="1">
        <f t="shared" si="40"/>
        <v>306238.08999999997</v>
      </c>
      <c r="R118" s="1">
        <v>5172.6499999999996</v>
      </c>
      <c r="S118" s="1">
        <f t="shared" si="16"/>
        <v>301065.43999999994</v>
      </c>
      <c r="T118" s="1">
        <v>5172.6499999999996</v>
      </c>
      <c r="U118" s="1">
        <f t="shared" si="39"/>
        <v>295892.78999999992</v>
      </c>
      <c r="V118" s="1">
        <v>0</v>
      </c>
      <c r="W118" s="1">
        <f t="shared" si="38"/>
        <v>295892.78999999992</v>
      </c>
      <c r="X118" s="1">
        <v>10345.299999999999</v>
      </c>
      <c r="Y118" s="1">
        <f t="shared" si="36"/>
        <v>285547.48999999993</v>
      </c>
      <c r="Z118" s="25">
        <f t="shared" si="18"/>
        <v>82762.400000000009</v>
      </c>
      <c r="AA118" s="1">
        <v>0</v>
      </c>
      <c r="AB118" s="1">
        <f>Y118-AA118</f>
        <v>285547.48999999993</v>
      </c>
      <c r="AC118" s="1">
        <v>10345.299999999999</v>
      </c>
      <c r="AD118" s="1">
        <f t="shared" si="19"/>
        <v>275202.18999999994</v>
      </c>
      <c r="AE118" s="1">
        <v>5172.6499999999996</v>
      </c>
      <c r="AF118" s="1">
        <f t="shared" si="37"/>
        <v>270029.53999999992</v>
      </c>
      <c r="AG118" s="1">
        <v>5142.6499999999996</v>
      </c>
      <c r="AH118" s="1">
        <f t="shared" si="33"/>
        <v>264886.8899999999</v>
      </c>
      <c r="AI118" s="1">
        <v>5172.6499999999996</v>
      </c>
      <c r="AJ118" s="1">
        <f t="shared" si="34"/>
        <v>259714.2399999999</v>
      </c>
      <c r="AK118" s="1">
        <v>5172.6499999999996</v>
      </c>
      <c r="AL118" s="1">
        <f t="shared" si="22"/>
        <v>254541.58999999991</v>
      </c>
      <c r="AM118" s="1">
        <v>5172.6499999999996</v>
      </c>
      <c r="AN118" s="1">
        <f t="shared" si="35"/>
        <v>249368.93999999992</v>
      </c>
    </row>
    <row r="119" spans="2:40" ht="14.5" x14ac:dyDescent="0.35">
      <c r="B119" s="31" t="s">
        <v>442</v>
      </c>
      <c r="C119" s="29" t="s">
        <v>39</v>
      </c>
      <c r="D119" s="29" t="s">
        <v>443</v>
      </c>
      <c r="E119" s="29" t="s">
        <v>454</v>
      </c>
      <c r="F119" s="29" t="s">
        <v>918</v>
      </c>
      <c r="G119" s="30">
        <v>44958</v>
      </c>
      <c r="H119" s="30">
        <v>45870</v>
      </c>
      <c r="I119" s="29" t="s">
        <v>455</v>
      </c>
      <c r="J119" s="29" t="s">
        <v>456</v>
      </c>
      <c r="K119" s="31" t="s">
        <v>447</v>
      </c>
      <c r="L119" s="32">
        <v>34635.370000000003</v>
      </c>
      <c r="M119" s="32">
        <v>1932.54</v>
      </c>
      <c r="N119" s="32">
        <v>4911.74</v>
      </c>
      <c r="O119" s="32">
        <f>M119-N119</f>
        <v>-2979.2</v>
      </c>
      <c r="P119" s="32">
        <v>4861.1000000000004</v>
      </c>
      <c r="Q119" s="32">
        <f t="shared" si="40"/>
        <v>-7840.3</v>
      </c>
      <c r="R119" s="32">
        <v>0</v>
      </c>
      <c r="S119" s="32">
        <f t="shared" si="16"/>
        <v>-7840.3</v>
      </c>
      <c r="T119" s="32">
        <v>0</v>
      </c>
      <c r="U119" s="32">
        <f t="shared" si="39"/>
        <v>-7840.3</v>
      </c>
      <c r="V119" s="32">
        <v>0</v>
      </c>
      <c r="W119" s="32">
        <f t="shared" si="38"/>
        <v>-7840.3</v>
      </c>
      <c r="X119" s="32"/>
      <c r="Y119" s="32">
        <f t="shared" si="36"/>
        <v>-7840.3</v>
      </c>
      <c r="Z119" s="32">
        <f t="shared" si="18"/>
        <v>44408.21</v>
      </c>
      <c r="AA119" s="32">
        <v>0</v>
      </c>
      <c r="AB119" s="32">
        <v>0</v>
      </c>
      <c r="AC119" s="32">
        <v>0</v>
      </c>
      <c r="AD119" s="32">
        <f t="shared" si="19"/>
        <v>0</v>
      </c>
      <c r="AE119" s="32">
        <v>0</v>
      </c>
      <c r="AF119" s="32">
        <f t="shared" si="37"/>
        <v>0</v>
      </c>
      <c r="AG119" s="32">
        <v>0</v>
      </c>
      <c r="AH119" s="32">
        <f t="shared" si="33"/>
        <v>0</v>
      </c>
      <c r="AI119" s="32">
        <v>0</v>
      </c>
      <c r="AJ119" s="32">
        <f t="shared" si="34"/>
        <v>0</v>
      </c>
      <c r="AK119" s="32">
        <v>0</v>
      </c>
      <c r="AL119" s="32">
        <f t="shared" si="22"/>
        <v>0</v>
      </c>
      <c r="AM119" s="32">
        <v>0</v>
      </c>
      <c r="AN119" s="32">
        <f t="shared" si="35"/>
        <v>0</v>
      </c>
    </row>
    <row r="120" spans="2:40" ht="14.5" x14ac:dyDescent="0.35">
      <c r="B120" s="9" t="s">
        <v>442</v>
      </c>
      <c r="C120" s="7" t="s">
        <v>34</v>
      </c>
      <c r="D120" s="7" t="s">
        <v>443</v>
      </c>
      <c r="E120" s="7" t="s">
        <v>457</v>
      </c>
      <c r="F120" s="7" t="s">
        <v>918</v>
      </c>
      <c r="G120" s="8">
        <v>44844</v>
      </c>
      <c r="H120" s="8">
        <v>46670</v>
      </c>
      <c r="I120" s="7" t="s">
        <v>458</v>
      </c>
      <c r="J120" s="7" t="s">
        <v>459</v>
      </c>
      <c r="K120" s="9" t="s">
        <v>447</v>
      </c>
      <c r="L120" s="14">
        <v>38091.93</v>
      </c>
      <c r="M120" s="1">
        <v>150909.39000000001</v>
      </c>
      <c r="N120" s="1">
        <v>10938.02</v>
      </c>
      <c r="O120" s="1">
        <v>145440.38</v>
      </c>
      <c r="P120" s="1">
        <v>5469.01</v>
      </c>
      <c r="Q120" s="1">
        <f t="shared" si="40"/>
        <v>139971.37</v>
      </c>
      <c r="R120" s="1">
        <v>5469.01</v>
      </c>
      <c r="S120" s="1">
        <f t="shared" si="16"/>
        <v>134502.35999999999</v>
      </c>
      <c r="T120" s="1">
        <v>5469.01</v>
      </c>
      <c r="U120" s="1">
        <f t="shared" si="39"/>
        <v>129033.34999999999</v>
      </c>
      <c r="V120" s="1">
        <v>5469.01</v>
      </c>
      <c r="W120" s="1">
        <f t="shared" si="38"/>
        <v>123564.34</v>
      </c>
      <c r="X120" s="1">
        <v>5469.01</v>
      </c>
      <c r="Y120" s="1">
        <f t="shared" si="36"/>
        <v>118095.33</v>
      </c>
      <c r="Z120" s="25">
        <f t="shared" si="18"/>
        <v>109189.06</v>
      </c>
      <c r="AA120" s="1">
        <v>5469.01</v>
      </c>
      <c r="AB120" s="1">
        <f t="shared" ref="AB120:AB125" si="41">Y120-AA120</f>
        <v>112626.32</v>
      </c>
      <c r="AC120" s="1">
        <v>10938.02</v>
      </c>
      <c r="AD120" s="1">
        <f t="shared" si="19"/>
        <v>101688.3</v>
      </c>
      <c r="AE120" s="1">
        <v>16407.03</v>
      </c>
      <c r="AF120" s="1">
        <f t="shared" si="37"/>
        <v>85281.27</v>
      </c>
      <c r="AG120" s="1">
        <v>5469.01</v>
      </c>
      <c r="AH120" s="1">
        <f t="shared" si="33"/>
        <v>79812.260000000009</v>
      </c>
      <c r="AI120" s="1">
        <v>5469.01</v>
      </c>
      <c r="AJ120" s="1">
        <f t="shared" si="34"/>
        <v>74343.250000000015</v>
      </c>
      <c r="AK120" s="1">
        <v>5469.01</v>
      </c>
      <c r="AL120" s="1">
        <f t="shared" si="22"/>
        <v>68874.24000000002</v>
      </c>
      <c r="AM120" s="1">
        <v>5469.01</v>
      </c>
      <c r="AN120" s="1">
        <f t="shared" si="35"/>
        <v>63405.230000000018</v>
      </c>
    </row>
    <row r="121" spans="2:40" ht="14.5" x14ac:dyDescent="0.35">
      <c r="B121" s="9" t="s">
        <v>442</v>
      </c>
      <c r="C121" s="7" t="s">
        <v>34</v>
      </c>
      <c r="D121" s="7" t="s">
        <v>443</v>
      </c>
      <c r="E121" s="7" t="s">
        <v>460</v>
      </c>
      <c r="F121" s="7" t="s">
        <v>918</v>
      </c>
      <c r="G121" s="8">
        <v>44858</v>
      </c>
      <c r="H121" s="8">
        <v>46684</v>
      </c>
      <c r="I121" s="7" t="s">
        <v>461</v>
      </c>
      <c r="J121" s="7" t="s">
        <v>462</v>
      </c>
      <c r="K121" s="9" t="s">
        <v>447</v>
      </c>
      <c r="L121" s="14">
        <v>38589.339999999997</v>
      </c>
      <c r="M121" s="1">
        <v>144710</v>
      </c>
      <c r="N121" s="1">
        <v>4990</v>
      </c>
      <c r="O121" s="1">
        <v>134730</v>
      </c>
      <c r="P121" s="1">
        <v>4990</v>
      </c>
      <c r="Q121" s="1">
        <f t="shared" si="40"/>
        <v>129740</v>
      </c>
      <c r="R121" s="1">
        <v>0</v>
      </c>
      <c r="S121" s="1">
        <f t="shared" si="16"/>
        <v>129740</v>
      </c>
      <c r="T121" s="1">
        <v>4990</v>
      </c>
      <c r="U121" s="1">
        <f t="shared" si="39"/>
        <v>124750</v>
      </c>
      <c r="V121" s="1">
        <v>4990</v>
      </c>
      <c r="W121" s="1">
        <f t="shared" si="38"/>
        <v>119760</v>
      </c>
      <c r="X121" s="1">
        <v>9980</v>
      </c>
      <c r="Y121" s="1">
        <f t="shared" si="36"/>
        <v>109780</v>
      </c>
      <c r="Z121" s="25">
        <f t="shared" si="18"/>
        <v>88489.34</v>
      </c>
      <c r="AA121" s="1">
        <v>4990</v>
      </c>
      <c r="AB121" s="1">
        <f t="shared" si="41"/>
        <v>104790</v>
      </c>
      <c r="AC121" s="1">
        <v>0</v>
      </c>
      <c r="AD121" s="1">
        <f t="shared" si="19"/>
        <v>104790</v>
      </c>
      <c r="AE121" s="1">
        <v>14970</v>
      </c>
      <c r="AF121" s="1">
        <f t="shared" si="37"/>
        <v>89820</v>
      </c>
      <c r="AG121" s="1">
        <v>4990</v>
      </c>
      <c r="AH121" s="1">
        <f t="shared" si="33"/>
        <v>84830</v>
      </c>
      <c r="AI121" s="1">
        <v>4990</v>
      </c>
      <c r="AJ121" s="1">
        <f t="shared" si="34"/>
        <v>79840</v>
      </c>
      <c r="AK121" s="1">
        <v>4990</v>
      </c>
      <c r="AL121" s="1">
        <f t="shared" si="22"/>
        <v>74850</v>
      </c>
      <c r="AM121" s="1">
        <v>4990</v>
      </c>
      <c r="AN121" s="1">
        <f t="shared" si="35"/>
        <v>69860</v>
      </c>
    </row>
    <row r="122" spans="2:40" ht="14.5" x14ac:dyDescent="0.35">
      <c r="B122" s="9" t="s">
        <v>442</v>
      </c>
      <c r="C122" s="7" t="s">
        <v>34</v>
      </c>
      <c r="D122" s="7" t="s">
        <v>443</v>
      </c>
      <c r="E122" s="7" t="s">
        <v>463</v>
      </c>
      <c r="F122" s="7" t="s">
        <v>918</v>
      </c>
      <c r="G122" s="8">
        <v>45777</v>
      </c>
      <c r="H122" s="8">
        <v>46690</v>
      </c>
      <c r="I122" s="7" t="s">
        <v>464</v>
      </c>
      <c r="J122" s="7" t="s">
        <v>109</v>
      </c>
      <c r="K122" s="9" t="s">
        <v>447</v>
      </c>
      <c r="L122" s="14">
        <v>146128.98000000001</v>
      </c>
      <c r="M122" s="1">
        <v>491305.15</v>
      </c>
      <c r="N122" s="1">
        <v>59542.42</v>
      </c>
      <c r="O122" s="1">
        <v>473758.54</v>
      </c>
      <c r="P122" s="1">
        <v>17546.61</v>
      </c>
      <c r="Q122" s="1">
        <f t="shared" si="40"/>
        <v>456211.93</v>
      </c>
      <c r="R122" s="1">
        <v>17546.61</v>
      </c>
      <c r="S122" s="1">
        <f t="shared" si="16"/>
        <v>438665.32</v>
      </c>
      <c r="T122" s="1">
        <v>17546.61</v>
      </c>
      <c r="U122" s="1">
        <f t="shared" si="39"/>
        <v>421118.71</v>
      </c>
      <c r="V122" s="1">
        <v>17546.61</v>
      </c>
      <c r="W122" s="1">
        <f t="shared" si="38"/>
        <v>403572.10000000003</v>
      </c>
      <c r="X122" s="1">
        <v>17546.61</v>
      </c>
      <c r="Y122" s="1">
        <f t="shared" si="36"/>
        <v>386025.49000000005</v>
      </c>
      <c r="Z122" s="25">
        <f t="shared" si="18"/>
        <v>346044.27999999991</v>
      </c>
      <c r="AA122" s="1">
        <v>17546.61</v>
      </c>
      <c r="AB122" s="1">
        <f t="shared" si="41"/>
        <v>368478.88000000006</v>
      </c>
      <c r="AC122" s="1">
        <v>17546.61</v>
      </c>
      <c r="AD122" s="1">
        <f t="shared" si="19"/>
        <v>350932.27000000008</v>
      </c>
      <c r="AE122" s="1">
        <v>17546.61</v>
      </c>
      <c r="AF122" s="1">
        <f t="shared" si="37"/>
        <v>333385.66000000009</v>
      </c>
      <c r="AG122" s="1">
        <v>17546.61</v>
      </c>
      <c r="AH122" s="1">
        <f t="shared" si="33"/>
        <v>315839.0500000001</v>
      </c>
      <c r="AI122" s="1">
        <v>17546.61</v>
      </c>
      <c r="AJ122" s="1">
        <f t="shared" si="34"/>
        <v>298292.44000000012</v>
      </c>
      <c r="AK122" s="1">
        <v>17546.61</v>
      </c>
      <c r="AL122" s="1">
        <f t="shared" si="22"/>
        <v>280745.83000000013</v>
      </c>
      <c r="AM122" s="1">
        <v>17546.61</v>
      </c>
      <c r="AN122" s="1">
        <f t="shared" si="35"/>
        <v>263199.22000000015</v>
      </c>
    </row>
    <row r="123" spans="2:40" ht="14.5" x14ac:dyDescent="0.35">
      <c r="B123" s="9" t="s">
        <v>442</v>
      </c>
      <c r="C123" s="7" t="s">
        <v>34</v>
      </c>
      <c r="D123" s="7" t="s">
        <v>443</v>
      </c>
      <c r="E123" s="7" t="s">
        <v>465</v>
      </c>
      <c r="F123" s="7" t="s">
        <v>918</v>
      </c>
      <c r="G123" s="8">
        <v>44896</v>
      </c>
      <c r="H123" s="8">
        <v>46722</v>
      </c>
      <c r="I123" s="7" t="s">
        <v>466</v>
      </c>
      <c r="J123" s="7" t="s">
        <v>467</v>
      </c>
      <c r="K123" s="9" t="s">
        <v>447</v>
      </c>
      <c r="L123" s="14">
        <v>29842.98</v>
      </c>
      <c r="M123" s="1">
        <v>0</v>
      </c>
      <c r="N123" s="1">
        <v>0</v>
      </c>
      <c r="O123" s="1">
        <v>144241.07</v>
      </c>
      <c r="P123" s="1">
        <v>4973.83</v>
      </c>
      <c r="Q123" s="1">
        <f t="shared" si="40"/>
        <v>139267.24000000002</v>
      </c>
      <c r="R123" s="1">
        <v>0</v>
      </c>
      <c r="S123" s="1">
        <f t="shared" si="16"/>
        <v>139267.24000000002</v>
      </c>
      <c r="T123" s="1">
        <v>0</v>
      </c>
      <c r="U123" s="1">
        <f t="shared" si="39"/>
        <v>139267.24000000002</v>
      </c>
      <c r="V123" s="1">
        <v>0</v>
      </c>
      <c r="W123" s="1">
        <f t="shared" si="38"/>
        <v>139267.24000000002</v>
      </c>
      <c r="X123" s="1">
        <v>0</v>
      </c>
      <c r="Y123" s="1">
        <f t="shared" si="36"/>
        <v>139267.24000000002</v>
      </c>
      <c r="Z123" s="25">
        <f t="shared" si="18"/>
        <v>39273.439999999995</v>
      </c>
      <c r="AA123" s="1">
        <v>0</v>
      </c>
      <c r="AB123" s="1">
        <f t="shared" si="41"/>
        <v>139267.24000000002</v>
      </c>
      <c r="AC123" s="1">
        <v>0</v>
      </c>
      <c r="AD123" s="1">
        <f t="shared" si="19"/>
        <v>139267.24000000002</v>
      </c>
      <c r="AE123" s="1">
        <v>4456.63</v>
      </c>
      <c r="AF123" s="1">
        <f t="shared" si="37"/>
        <v>134810.61000000002</v>
      </c>
      <c r="AG123" s="1">
        <v>39273.440000000002</v>
      </c>
      <c r="AH123" s="1">
        <f t="shared" si="33"/>
        <v>95537.170000000013</v>
      </c>
      <c r="AI123" s="1">
        <v>4456.63</v>
      </c>
      <c r="AJ123" s="1">
        <f t="shared" si="34"/>
        <v>91080.540000000008</v>
      </c>
      <c r="AK123" s="1">
        <v>4456.63</v>
      </c>
      <c r="AL123" s="1">
        <f t="shared" si="22"/>
        <v>86623.91</v>
      </c>
      <c r="AM123" s="1">
        <v>4973.83</v>
      </c>
      <c r="AN123" s="1">
        <f t="shared" si="35"/>
        <v>81650.080000000002</v>
      </c>
    </row>
    <row r="124" spans="2:40" ht="14.5" x14ac:dyDescent="0.35">
      <c r="B124" s="9" t="s">
        <v>442</v>
      </c>
      <c r="C124" s="7" t="s">
        <v>34</v>
      </c>
      <c r="D124" s="7" t="s">
        <v>443</v>
      </c>
      <c r="E124" s="7" t="s">
        <v>468</v>
      </c>
      <c r="F124" s="7" t="s">
        <v>918</v>
      </c>
      <c r="G124" s="8">
        <v>44973</v>
      </c>
      <c r="H124" s="8">
        <v>46799</v>
      </c>
      <c r="I124" s="7" t="s">
        <v>469</v>
      </c>
      <c r="J124" s="7" t="s">
        <v>470</v>
      </c>
      <c r="K124" s="9" t="s">
        <v>447</v>
      </c>
      <c r="L124" s="14">
        <v>37565.31</v>
      </c>
      <c r="M124" s="1">
        <v>3331.03</v>
      </c>
      <c r="N124" s="1">
        <v>5404.77</v>
      </c>
      <c r="O124" s="27">
        <v>324286.7</v>
      </c>
      <c r="P124" s="1">
        <v>0</v>
      </c>
      <c r="Q124" s="1">
        <f t="shared" si="40"/>
        <v>324286.7</v>
      </c>
      <c r="R124" s="1">
        <v>0</v>
      </c>
      <c r="S124" s="1">
        <f t="shared" si="16"/>
        <v>324286.7</v>
      </c>
      <c r="T124" s="1">
        <v>16106.21</v>
      </c>
      <c r="U124" s="1">
        <f t="shared" si="39"/>
        <v>308180.49</v>
      </c>
      <c r="V124" s="1">
        <v>5404.77</v>
      </c>
      <c r="W124" s="1">
        <f t="shared" si="38"/>
        <v>302775.71999999997</v>
      </c>
      <c r="X124" s="1">
        <v>10809.54</v>
      </c>
      <c r="Y124" s="1">
        <f t="shared" si="36"/>
        <v>291966.18</v>
      </c>
      <c r="Z124" s="25">
        <f t="shared" si="18"/>
        <v>86100.140000000014</v>
      </c>
      <c r="AA124" s="1">
        <v>0</v>
      </c>
      <c r="AB124" s="1">
        <f t="shared" si="41"/>
        <v>291966.18</v>
      </c>
      <c r="AC124" s="1">
        <v>5404.77</v>
      </c>
      <c r="AD124" s="1">
        <f t="shared" si="19"/>
        <v>286561.40999999997</v>
      </c>
      <c r="AE124" s="1">
        <v>5404.77</v>
      </c>
      <c r="AF124" s="1">
        <f t="shared" si="37"/>
        <v>281156.63999999996</v>
      </c>
      <c r="AG124" s="1">
        <v>5404.77</v>
      </c>
      <c r="AH124" s="1">
        <f t="shared" si="33"/>
        <v>275751.86999999994</v>
      </c>
      <c r="AI124" s="1">
        <v>5404.77</v>
      </c>
      <c r="AJ124" s="1">
        <f t="shared" si="34"/>
        <v>270347.09999999992</v>
      </c>
      <c r="AK124" s="1">
        <v>5082.12</v>
      </c>
      <c r="AL124" s="1">
        <f t="shared" si="22"/>
        <v>265264.97999999992</v>
      </c>
      <c r="AM124" s="1">
        <v>5404.77</v>
      </c>
      <c r="AN124" s="1">
        <f t="shared" si="35"/>
        <v>259860.20999999993</v>
      </c>
    </row>
    <row r="125" spans="2:40" ht="14.5" x14ac:dyDescent="0.35">
      <c r="B125" s="9" t="s">
        <v>442</v>
      </c>
      <c r="C125" s="7" t="s">
        <v>34</v>
      </c>
      <c r="D125" s="7" t="s">
        <v>443</v>
      </c>
      <c r="E125" s="7" t="s">
        <v>471</v>
      </c>
      <c r="F125" s="7" t="s">
        <v>918</v>
      </c>
      <c r="G125" s="8">
        <v>44903</v>
      </c>
      <c r="H125" s="8">
        <v>46729</v>
      </c>
      <c r="I125" s="7" t="s">
        <v>472</v>
      </c>
      <c r="J125" s="7" t="s">
        <v>473</v>
      </c>
      <c r="K125" s="9" t="s">
        <v>447</v>
      </c>
      <c r="L125" s="14">
        <v>37208.71</v>
      </c>
      <c r="M125" s="1">
        <v>0</v>
      </c>
      <c r="N125" s="1">
        <v>1063.1099999999999</v>
      </c>
      <c r="O125" s="1">
        <v>149951.31</v>
      </c>
      <c r="P125" s="1">
        <v>4252.42</v>
      </c>
      <c r="Q125" s="1">
        <f t="shared" si="40"/>
        <v>145698.88999999998</v>
      </c>
      <c r="R125" s="1">
        <v>0</v>
      </c>
      <c r="S125" s="1">
        <f t="shared" si="16"/>
        <v>145698.88999999998</v>
      </c>
      <c r="T125" s="1">
        <v>14825.18</v>
      </c>
      <c r="U125" s="1">
        <f t="shared" si="39"/>
        <v>130873.70999999999</v>
      </c>
      <c r="V125" s="1">
        <v>5742.87</v>
      </c>
      <c r="W125" s="1">
        <f t="shared" si="38"/>
        <v>125130.84</v>
      </c>
      <c r="X125" s="1">
        <v>11601.76</v>
      </c>
      <c r="Y125" s="1">
        <f t="shared" si="36"/>
        <v>113529.08</v>
      </c>
      <c r="Z125" s="25">
        <f t="shared" si="18"/>
        <v>103698.45000000001</v>
      </c>
      <c r="AA125" s="1">
        <v>0</v>
      </c>
      <c r="AB125" s="1">
        <f t="shared" si="41"/>
        <v>113529.08</v>
      </c>
      <c r="AC125" s="1">
        <v>0</v>
      </c>
      <c r="AD125" s="1">
        <f t="shared" si="19"/>
        <v>113529.08</v>
      </c>
      <c r="AE125" s="1">
        <v>29004.400000000001</v>
      </c>
      <c r="AF125" s="1">
        <f t="shared" si="37"/>
        <v>84524.68</v>
      </c>
      <c r="AG125" s="1">
        <v>11116.41</v>
      </c>
      <c r="AH125" s="1">
        <f t="shared" si="33"/>
        <v>73408.26999999999</v>
      </c>
      <c r="AI125" s="1">
        <v>5800.88</v>
      </c>
      <c r="AJ125" s="1">
        <f t="shared" si="34"/>
        <v>67607.389999999985</v>
      </c>
      <c r="AK125" s="1">
        <v>5800.88</v>
      </c>
      <c r="AL125" s="1">
        <f t="shared" si="22"/>
        <v>61806.509999999987</v>
      </c>
      <c r="AM125" s="1">
        <v>5800.88</v>
      </c>
      <c r="AN125" s="1">
        <f t="shared" si="35"/>
        <v>56005.62999999999</v>
      </c>
    </row>
    <row r="126" spans="2:40" ht="14.5" x14ac:dyDescent="0.35">
      <c r="B126" s="9" t="s">
        <v>442</v>
      </c>
      <c r="C126" s="7" t="s">
        <v>34</v>
      </c>
      <c r="D126" s="7" t="s">
        <v>443</v>
      </c>
      <c r="E126" s="7" t="s">
        <v>474</v>
      </c>
      <c r="F126" s="7" t="s">
        <v>918</v>
      </c>
      <c r="G126" s="8">
        <v>45147</v>
      </c>
      <c r="H126" s="8">
        <v>46974</v>
      </c>
      <c r="I126" s="7" t="s">
        <v>475</v>
      </c>
      <c r="J126" s="7" t="s">
        <v>37</v>
      </c>
      <c r="K126" s="9" t="s">
        <v>447</v>
      </c>
      <c r="L126" s="14">
        <v>38500</v>
      </c>
      <c r="M126" s="1">
        <v>41433.339999999997</v>
      </c>
      <c r="N126" s="1">
        <v>5500</v>
      </c>
      <c r="O126" s="1">
        <f>M126-N126</f>
        <v>35933.339999999997</v>
      </c>
      <c r="P126" s="1">
        <v>11000</v>
      </c>
      <c r="Q126" s="1">
        <f t="shared" si="40"/>
        <v>24933.339999999997</v>
      </c>
      <c r="R126" s="1">
        <v>5500</v>
      </c>
      <c r="S126" s="1">
        <f t="shared" si="16"/>
        <v>19433.339999999997</v>
      </c>
      <c r="T126" s="1">
        <v>5500</v>
      </c>
      <c r="U126" s="1">
        <f t="shared" si="39"/>
        <v>13933.339999999997</v>
      </c>
      <c r="V126" s="1">
        <v>5500</v>
      </c>
      <c r="W126" s="1">
        <f t="shared" si="38"/>
        <v>8433.3399999999965</v>
      </c>
      <c r="X126" s="1">
        <v>5500</v>
      </c>
      <c r="Y126" s="1">
        <f t="shared" si="36"/>
        <v>2933.3399999999965</v>
      </c>
      <c r="Z126" s="25">
        <f t="shared" si="18"/>
        <v>93500</v>
      </c>
      <c r="AA126" s="1">
        <v>5500</v>
      </c>
      <c r="AB126" s="27">
        <v>330000</v>
      </c>
      <c r="AC126" s="1">
        <v>0</v>
      </c>
      <c r="AD126" s="1">
        <f t="shared" si="19"/>
        <v>330000</v>
      </c>
      <c r="AE126" s="1">
        <v>11000</v>
      </c>
      <c r="AF126" s="1">
        <f t="shared" si="37"/>
        <v>319000</v>
      </c>
      <c r="AG126" s="1">
        <v>0</v>
      </c>
      <c r="AH126" s="1">
        <f t="shared" si="33"/>
        <v>319000</v>
      </c>
      <c r="AI126" s="1">
        <v>5500</v>
      </c>
      <c r="AJ126" s="1">
        <f t="shared" si="34"/>
        <v>313500</v>
      </c>
      <c r="AK126" s="1">
        <v>5500</v>
      </c>
      <c r="AL126" s="1">
        <f t="shared" si="22"/>
        <v>308000</v>
      </c>
      <c r="AM126" s="1">
        <v>5500</v>
      </c>
      <c r="AN126" s="1">
        <f t="shared" si="35"/>
        <v>302500</v>
      </c>
    </row>
    <row r="127" spans="2:40" ht="14.5" x14ac:dyDescent="0.35">
      <c r="B127" s="9" t="s">
        <v>442</v>
      </c>
      <c r="C127" s="7" t="s">
        <v>34</v>
      </c>
      <c r="D127" s="7" t="s">
        <v>443</v>
      </c>
      <c r="E127" s="7" t="s">
        <v>476</v>
      </c>
      <c r="F127" s="7" t="s">
        <v>917</v>
      </c>
      <c r="G127" s="8">
        <v>45912</v>
      </c>
      <c r="H127" s="8">
        <v>46824</v>
      </c>
      <c r="I127" s="7" t="s">
        <v>477</v>
      </c>
      <c r="J127" s="7" t="s">
        <v>43</v>
      </c>
      <c r="K127" s="9">
        <v>0</v>
      </c>
      <c r="L127" s="14">
        <v>0</v>
      </c>
      <c r="M127" s="1">
        <v>0</v>
      </c>
      <c r="N127" s="1">
        <v>0</v>
      </c>
      <c r="O127" s="1">
        <v>0</v>
      </c>
      <c r="P127" s="1">
        <v>0</v>
      </c>
      <c r="Q127" s="1">
        <f t="shared" si="40"/>
        <v>0</v>
      </c>
      <c r="R127" s="1">
        <v>39230</v>
      </c>
      <c r="S127" s="1">
        <v>2299999.63</v>
      </c>
      <c r="T127" s="1">
        <v>74936.399999999994</v>
      </c>
      <c r="U127" s="1">
        <f t="shared" si="39"/>
        <v>2225063.23</v>
      </c>
      <c r="V127" s="1">
        <v>0</v>
      </c>
      <c r="W127" s="1">
        <f t="shared" si="38"/>
        <v>2225063.23</v>
      </c>
      <c r="X127" s="1">
        <v>75839.83</v>
      </c>
      <c r="Y127" s="1">
        <f t="shared" si="36"/>
        <v>2149223.4</v>
      </c>
      <c r="Z127" s="25">
        <f t="shared" si="18"/>
        <v>414815.43000000005</v>
      </c>
      <c r="AA127" s="1">
        <v>74936.399999999994</v>
      </c>
      <c r="AB127" s="1">
        <f>Y127-AA127</f>
        <v>2074287</v>
      </c>
      <c r="AC127" s="1">
        <v>74936.399999999994</v>
      </c>
      <c r="AD127" s="1">
        <f t="shared" si="19"/>
        <v>1999350.6</v>
      </c>
      <c r="AE127" s="1">
        <v>74936.399999999994</v>
      </c>
      <c r="AF127" s="1">
        <f t="shared" si="37"/>
        <v>1924414.2000000002</v>
      </c>
      <c r="AG127" s="1">
        <v>74936.399999999994</v>
      </c>
      <c r="AH127" s="1">
        <f t="shared" si="33"/>
        <v>1849477.8000000003</v>
      </c>
      <c r="AI127" s="1">
        <v>0</v>
      </c>
      <c r="AJ127" s="1">
        <f t="shared" si="34"/>
        <v>1849477.8000000003</v>
      </c>
      <c r="AK127" s="1">
        <v>74861.460000000006</v>
      </c>
      <c r="AL127" s="1">
        <f t="shared" si="22"/>
        <v>1774616.3400000003</v>
      </c>
      <c r="AM127" s="1">
        <v>74861.460000000006</v>
      </c>
      <c r="AN127" s="1">
        <f t="shared" si="35"/>
        <v>1699754.8800000004</v>
      </c>
    </row>
    <row r="128" spans="2:40" ht="14.5" x14ac:dyDescent="0.35">
      <c r="B128" s="9" t="s">
        <v>851</v>
      </c>
      <c r="C128" s="7" t="s">
        <v>34</v>
      </c>
      <c r="D128" s="7" t="s">
        <v>852</v>
      </c>
      <c r="E128" s="7" t="s">
        <v>853</v>
      </c>
      <c r="F128" s="7" t="s">
        <v>917</v>
      </c>
      <c r="G128" s="8">
        <v>46036</v>
      </c>
      <c r="H128" s="8">
        <v>47132</v>
      </c>
      <c r="I128" s="7" t="s">
        <v>854</v>
      </c>
      <c r="J128" s="7" t="s">
        <v>43</v>
      </c>
      <c r="K128" s="9">
        <v>0</v>
      </c>
      <c r="L128" s="14">
        <v>0</v>
      </c>
      <c r="M128" s="1">
        <v>0</v>
      </c>
      <c r="N128" s="1">
        <v>0</v>
      </c>
      <c r="O128" s="1">
        <v>0</v>
      </c>
      <c r="P128" s="1">
        <v>0</v>
      </c>
      <c r="Q128" s="1">
        <f t="shared" si="40"/>
        <v>0</v>
      </c>
      <c r="R128" s="1">
        <v>0</v>
      </c>
      <c r="S128" s="1">
        <f>Q128-R128</f>
        <v>0</v>
      </c>
      <c r="T128" s="1">
        <v>0</v>
      </c>
      <c r="U128" s="1">
        <f t="shared" si="39"/>
        <v>0</v>
      </c>
      <c r="V128" s="1">
        <v>0</v>
      </c>
      <c r="W128" s="1">
        <f t="shared" si="38"/>
        <v>0</v>
      </c>
      <c r="X128" s="1">
        <v>0</v>
      </c>
      <c r="Y128" s="1">
        <f t="shared" si="36"/>
        <v>0</v>
      </c>
      <c r="Z128" s="25">
        <f t="shared" si="18"/>
        <v>0</v>
      </c>
      <c r="AA128" s="1">
        <v>0</v>
      </c>
      <c r="AB128" s="1">
        <v>455700</v>
      </c>
      <c r="AC128" s="1">
        <v>0</v>
      </c>
      <c r="AD128" s="1">
        <v>455700</v>
      </c>
      <c r="AE128" s="1">
        <v>0</v>
      </c>
      <c r="AF128" s="1">
        <v>455700</v>
      </c>
      <c r="AG128" s="1">
        <v>0</v>
      </c>
      <c r="AH128" s="1">
        <v>455700</v>
      </c>
      <c r="AI128" s="1">
        <v>0</v>
      </c>
      <c r="AJ128" s="1">
        <v>455700</v>
      </c>
      <c r="AK128" s="4">
        <v>0</v>
      </c>
      <c r="AL128" s="1">
        <f t="shared" si="22"/>
        <v>455700</v>
      </c>
      <c r="AM128" s="1">
        <v>0</v>
      </c>
      <c r="AN128" s="1">
        <v>455700</v>
      </c>
    </row>
    <row r="129" spans="2:40" ht="14.5" x14ac:dyDescent="0.35">
      <c r="B129" s="9" t="s">
        <v>478</v>
      </c>
      <c r="C129" s="7" t="s">
        <v>34</v>
      </c>
      <c r="D129" s="7" t="s">
        <v>479</v>
      </c>
      <c r="E129" s="7" t="s">
        <v>480</v>
      </c>
      <c r="F129" s="7" t="s">
        <v>917</v>
      </c>
      <c r="G129" s="8">
        <v>45911</v>
      </c>
      <c r="H129" s="8">
        <v>46823</v>
      </c>
      <c r="I129" s="7" t="s">
        <v>481</v>
      </c>
      <c r="J129" s="7" t="s">
        <v>316</v>
      </c>
      <c r="K129" s="9">
        <v>0</v>
      </c>
      <c r="L129" s="14">
        <v>0</v>
      </c>
      <c r="M129" s="1">
        <v>0</v>
      </c>
      <c r="N129" s="1">
        <v>43790.1</v>
      </c>
      <c r="O129" s="1">
        <v>0</v>
      </c>
      <c r="P129" s="1">
        <v>0</v>
      </c>
      <c r="Q129" s="1">
        <f t="shared" si="40"/>
        <v>0</v>
      </c>
      <c r="R129" s="1">
        <v>0</v>
      </c>
      <c r="S129" s="1">
        <v>543588.72</v>
      </c>
      <c r="T129" s="1">
        <v>0</v>
      </c>
      <c r="U129" s="1">
        <f t="shared" si="39"/>
        <v>543588.72</v>
      </c>
      <c r="V129" s="1">
        <v>0</v>
      </c>
      <c r="W129" s="1">
        <f t="shared" si="38"/>
        <v>543588.72</v>
      </c>
      <c r="X129" s="1">
        <v>68274.509999999995</v>
      </c>
      <c r="Y129" s="1">
        <f t="shared" si="36"/>
        <v>475314.20999999996</v>
      </c>
      <c r="Z129" s="25">
        <f t="shared" si="18"/>
        <v>112064.60999999999</v>
      </c>
      <c r="AA129" s="1">
        <v>0</v>
      </c>
      <c r="AB129" s="1">
        <f t="shared" ref="AB129:AB137" si="42">Y129-AA129</f>
        <v>475314.20999999996</v>
      </c>
      <c r="AC129" s="1">
        <v>0</v>
      </c>
      <c r="AD129" s="1">
        <f t="shared" ref="AD129:AD188" si="43">AB129-AC129</f>
        <v>475314.20999999996</v>
      </c>
      <c r="AE129" s="1">
        <v>0</v>
      </c>
      <c r="AF129" s="1">
        <f t="shared" ref="AF129:AF145" si="44">AD129-AE129</f>
        <v>475314.20999999996</v>
      </c>
      <c r="AG129" s="1">
        <v>0</v>
      </c>
      <c r="AH129" s="1">
        <f t="shared" ref="AH129:AH192" si="45">AF129-AG129</f>
        <v>475314.20999999996</v>
      </c>
      <c r="AI129" s="1">
        <v>0</v>
      </c>
      <c r="AJ129" s="1">
        <f t="shared" ref="AJ129:AJ192" si="46">AH129-AI129</f>
        <v>475314.20999999996</v>
      </c>
      <c r="AK129" s="1">
        <v>66452.75</v>
      </c>
      <c r="AL129" s="1">
        <f t="shared" si="22"/>
        <v>408861.45999999996</v>
      </c>
      <c r="AM129" s="1">
        <v>0</v>
      </c>
      <c r="AN129" s="1">
        <f t="shared" ref="AN129:AN192" si="47">AL129-AM129</f>
        <v>408861.45999999996</v>
      </c>
    </row>
    <row r="130" spans="2:40" ht="14.5" x14ac:dyDescent="0.35">
      <c r="B130" s="9" t="s">
        <v>482</v>
      </c>
      <c r="C130" s="7" t="s">
        <v>34</v>
      </c>
      <c r="D130" s="7" t="s">
        <v>483</v>
      </c>
      <c r="E130" s="7" t="s">
        <v>484</v>
      </c>
      <c r="F130" s="7" t="s">
        <v>918</v>
      </c>
      <c r="G130" s="8">
        <v>45349</v>
      </c>
      <c r="H130" s="8">
        <v>46261</v>
      </c>
      <c r="I130" s="7" t="s">
        <v>485</v>
      </c>
      <c r="J130" s="7" t="s">
        <v>416</v>
      </c>
      <c r="K130" s="9" t="s">
        <v>486</v>
      </c>
      <c r="L130" s="14">
        <v>27975.15</v>
      </c>
      <c r="M130" s="1">
        <v>45026.93</v>
      </c>
      <c r="N130" s="1">
        <v>3996.45</v>
      </c>
      <c r="O130" s="1">
        <v>41030.480000000003</v>
      </c>
      <c r="P130" s="1">
        <v>3996.45</v>
      </c>
      <c r="Q130" s="1">
        <f t="shared" si="40"/>
        <v>37034.030000000006</v>
      </c>
      <c r="R130" s="1">
        <v>3996.45</v>
      </c>
      <c r="S130" s="1">
        <f t="shared" ref="S130:S155" si="48">Q130-R130</f>
        <v>33037.580000000009</v>
      </c>
      <c r="T130" s="1">
        <v>3996.45</v>
      </c>
      <c r="U130" s="1">
        <f t="shared" si="39"/>
        <v>29041.130000000008</v>
      </c>
      <c r="V130" s="1">
        <v>3996.45</v>
      </c>
      <c r="W130" s="1">
        <f t="shared" si="38"/>
        <v>25044.680000000008</v>
      </c>
      <c r="X130" s="1">
        <v>3996.45</v>
      </c>
      <c r="Y130" s="1">
        <f t="shared" si="36"/>
        <v>21048.230000000007</v>
      </c>
      <c r="Z130" s="25">
        <f t="shared" si="18"/>
        <v>67939.649999999994</v>
      </c>
      <c r="AA130" s="1">
        <v>3996.45</v>
      </c>
      <c r="AB130" s="1">
        <f t="shared" si="42"/>
        <v>17051.780000000006</v>
      </c>
      <c r="AC130" s="1">
        <v>7992.9</v>
      </c>
      <c r="AD130" s="1">
        <f t="shared" si="43"/>
        <v>9058.8800000000065</v>
      </c>
      <c r="AE130" s="1">
        <v>3996.45</v>
      </c>
      <c r="AF130" s="1">
        <f t="shared" si="44"/>
        <v>5062.4300000000067</v>
      </c>
      <c r="AG130" s="1">
        <v>3996.45</v>
      </c>
      <c r="AH130" s="1">
        <f t="shared" si="45"/>
        <v>1065.9800000000068</v>
      </c>
      <c r="AI130" s="1">
        <v>3996.45</v>
      </c>
      <c r="AJ130" s="2">
        <f t="shared" si="46"/>
        <v>-2930.469999999993</v>
      </c>
      <c r="AK130" s="1">
        <v>3996.45</v>
      </c>
      <c r="AL130" s="2">
        <f t="shared" si="22"/>
        <v>-6926.9199999999928</v>
      </c>
      <c r="AM130" s="1">
        <v>3996.45</v>
      </c>
      <c r="AN130" s="2">
        <f t="shared" si="47"/>
        <v>-10923.369999999992</v>
      </c>
    </row>
    <row r="131" spans="2:40" ht="14.5" x14ac:dyDescent="0.35">
      <c r="B131" s="31" t="s">
        <v>487</v>
      </c>
      <c r="C131" s="29" t="s">
        <v>39</v>
      </c>
      <c r="D131" s="29" t="s">
        <v>483</v>
      </c>
      <c r="E131" s="29" t="s">
        <v>488</v>
      </c>
      <c r="F131" s="29" t="s">
        <v>918</v>
      </c>
      <c r="G131" s="30">
        <v>45729</v>
      </c>
      <c r="H131" s="30">
        <v>46164</v>
      </c>
      <c r="I131" s="29" t="s">
        <v>489</v>
      </c>
      <c r="J131" s="29" t="s">
        <v>78</v>
      </c>
      <c r="K131" s="31" t="s">
        <v>486</v>
      </c>
      <c r="L131" s="32">
        <v>24680.76</v>
      </c>
      <c r="M131" s="32">
        <v>76952.42</v>
      </c>
      <c r="N131" s="32">
        <v>5615.09</v>
      </c>
      <c r="O131" s="32">
        <v>65722.240000000005</v>
      </c>
      <c r="P131" s="32">
        <v>5615.09</v>
      </c>
      <c r="Q131" s="32">
        <f t="shared" si="40"/>
        <v>60107.150000000009</v>
      </c>
      <c r="R131" s="32">
        <v>5615.09</v>
      </c>
      <c r="S131" s="32">
        <f t="shared" si="48"/>
        <v>54492.060000000012</v>
      </c>
      <c r="T131" s="32">
        <v>5615.09</v>
      </c>
      <c r="U131" s="32">
        <f t="shared" si="39"/>
        <v>48876.970000000016</v>
      </c>
      <c r="V131" s="32">
        <v>5615.09</v>
      </c>
      <c r="W131" s="32">
        <f t="shared" si="38"/>
        <v>43261.880000000019</v>
      </c>
      <c r="X131" s="32">
        <v>5615.09</v>
      </c>
      <c r="Y131" s="32">
        <f t="shared" si="36"/>
        <v>37646.790000000023</v>
      </c>
      <c r="Z131" s="32">
        <f t="shared" si="18"/>
        <v>75216.569999999978</v>
      </c>
      <c r="AA131" s="32">
        <v>5615.09</v>
      </c>
      <c r="AB131" s="32">
        <f t="shared" si="42"/>
        <v>32031.700000000023</v>
      </c>
      <c r="AC131" s="32">
        <v>5615.09</v>
      </c>
      <c r="AD131" s="32">
        <f t="shared" si="43"/>
        <v>26416.610000000022</v>
      </c>
      <c r="AE131" s="32">
        <v>5615.09</v>
      </c>
      <c r="AF131" s="32">
        <f t="shared" si="44"/>
        <v>20801.520000000022</v>
      </c>
      <c r="AG131" s="32">
        <v>5615.09</v>
      </c>
      <c r="AH131" s="32">
        <f t="shared" si="45"/>
        <v>15186.430000000022</v>
      </c>
      <c r="AI131" s="32">
        <v>5615.09</v>
      </c>
      <c r="AJ131" s="32">
        <f t="shared" si="46"/>
        <v>9571.340000000022</v>
      </c>
      <c r="AK131" s="32">
        <v>4117.7299999999996</v>
      </c>
      <c r="AL131" s="32">
        <f t="shared" si="22"/>
        <v>5453.6100000000224</v>
      </c>
      <c r="AM131" s="32">
        <v>0</v>
      </c>
      <c r="AN131" s="32">
        <f t="shared" si="47"/>
        <v>5453.6100000000224</v>
      </c>
    </row>
    <row r="132" spans="2:40" ht="14.5" x14ac:dyDescent="0.35">
      <c r="B132" s="9" t="s">
        <v>490</v>
      </c>
      <c r="C132" s="7" t="s">
        <v>34</v>
      </c>
      <c r="D132" s="7" t="s">
        <v>491</v>
      </c>
      <c r="E132" s="7" t="s">
        <v>492</v>
      </c>
      <c r="F132" s="7" t="s">
        <v>917</v>
      </c>
      <c r="G132" s="8">
        <v>44377</v>
      </c>
      <c r="H132" s="8">
        <v>46203</v>
      </c>
      <c r="I132" s="7" t="s">
        <v>493</v>
      </c>
      <c r="J132" s="7" t="s">
        <v>43</v>
      </c>
      <c r="K132" s="9">
        <v>0</v>
      </c>
      <c r="L132" s="14">
        <v>0</v>
      </c>
      <c r="M132" s="1">
        <v>0</v>
      </c>
      <c r="N132" s="1">
        <v>0</v>
      </c>
      <c r="O132" s="1">
        <v>3458731.22</v>
      </c>
      <c r="P132" s="1">
        <v>3458731.22</v>
      </c>
      <c r="Q132" s="1">
        <f t="shared" si="40"/>
        <v>0</v>
      </c>
      <c r="R132" s="1">
        <v>0</v>
      </c>
      <c r="S132" s="1">
        <f t="shared" si="48"/>
        <v>0</v>
      </c>
      <c r="T132" s="1">
        <v>0</v>
      </c>
      <c r="U132" s="1">
        <f t="shared" si="39"/>
        <v>0</v>
      </c>
      <c r="V132" s="1">
        <v>0</v>
      </c>
      <c r="W132" s="1">
        <f t="shared" si="38"/>
        <v>0</v>
      </c>
      <c r="X132" s="1">
        <v>0</v>
      </c>
      <c r="Y132" s="1">
        <f t="shared" si="36"/>
        <v>0</v>
      </c>
      <c r="Z132" s="25">
        <f t="shared" si="18"/>
        <v>3458731.22</v>
      </c>
      <c r="AA132" s="1">
        <v>0</v>
      </c>
      <c r="AB132" s="1">
        <f t="shared" si="42"/>
        <v>0</v>
      </c>
      <c r="AC132" s="1">
        <v>0</v>
      </c>
      <c r="AD132" s="1">
        <f t="shared" si="43"/>
        <v>0</v>
      </c>
      <c r="AE132" s="1">
        <v>0</v>
      </c>
      <c r="AF132" s="1">
        <f t="shared" si="44"/>
        <v>0</v>
      </c>
      <c r="AG132" s="1">
        <v>0</v>
      </c>
      <c r="AH132" s="1">
        <f t="shared" si="45"/>
        <v>0</v>
      </c>
      <c r="AI132" s="1">
        <v>0</v>
      </c>
      <c r="AJ132" s="1">
        <f t="shared" si="46"/>
        <v>0</v>
      </c>
      <c r="AK132" s="4">
        <v>0</v>
      </c>
      <c r="AL132" s="1">
        <f t="shared" si="22"/>
        <v>0</v>
      </c>
      <c r="AM132" s="1">
        <v>0</v>
      </c>
      <c r="AN132" s="1">
        <f t="shared" si="47"/>
        <v>0</v>
      </c>
    </row>
    <row r="133" spans="2:40" ht="14.5" x14ac:dyDescent="0.35">
      <c r="B133" s="9" t="s">
        <v>494</v>
      </c>
      <c r="C133" s="7" t="s">
        <v>34</v>
      </c>
      <c r="D133" s="7" t="s">
        <v>495</v>
      </c>
      <c r="E133" s="7" t="s">
        <v>496</v>
      </c>
      <c r="F133" s="7" t="s">
        <v>917</v>
      </c>
      <c r="G133" s="8">
        <v>45287</v>
      </c>
      <c r="H133" s="8">
        <v>46200</v>
      </c>
      <c r="I133" s="7" t="s">
        <v>497</v>
      </c>
      <c r="J133" s="7" t="s">
        <v>43</v>
      </c>
      <c r="K133" s="9" t="s">
        <v>498</v>
      </c>
      <c r="L133" s="14">
        <v>173651.57</v>
      </c>
      <c r="M133" s="1">
        <v>0</v>
      </c>
      <c r="N133" s="1">
        <v>21720.97</v>
      </c>
      <c r="O133" s="1">
        <v>2644298.33</v>
      </c>
      <c r="P133" s="1">
        <v>49052.2</v>
      </c>
      <c r="Q133" s="1">
        <f t="shared" si="40"/>
        <v>2595246.13</v>
      </c>
      <c r="R133" s="1">
        <v>3483.3</v>
      </c>
      <c r="S133" s="1">
        <f t="shared" si="48"/>
        <v>2591762.83</v>
      </c>
      <c r="T133" s="1">
        <v>18254.599999999999</v>
      </c>
      <c r="U133" s="1">
        <f t="shared" si="39"/>
        <v>2573508.23</v>
      </c>
      <c r="V133" s="1">
        <v>22751.35</v>
      </c>
      <c r="W133" s="1">
        <f t="shared" si="38"/>
        <v>2550756.88</v>
      </c>
      <c r="X133" s="1">
        <v>26794.799999999999</v>
      </c>
      <c r="Y133" s="1">
        <f t="shared" si="36"/>
        <v>2523962.08</v>
      </c>
      <c r="Z133" s="25">
        <f t="shared" si="18"/>
        <v>376702.21999999991</v>
      </c>
      <c r="AA133" s="1">
        <v>33448.080000000002</v>
      </c>
      <c r="AB133" s="1">
        <f t="shared" si="42"/>
        <v>2490514</v>
      </c>
      <c r="AC133" s="1">
        <v>7251.8</v>
      </c>
      <c r="AD133" s="1">
        <f t="shared" si="43"/>
        <v>2483262.2000000002</v>
      </c>
      <c r="AE133" s="1">
        <v>20293.55</v>
      </c>
      <c r="AF133" s="1">
        <f t="shared" si="44"/>
        <v>2462968.6500000004</v>
      </c>
      <c r="AG133" s="1">
        <v>0</v>
      </c>
      <c r="AH133" s="1">
        <f t="shared" si="45"/>
        <v>2462968.6500000004</v>
      </c>
      <c r="AI133" s="1">
        <v>0</v>
      </c>
      <c r="AJ133" s="1">
        <f t="shared" si="46"/>
        <v>2462968.6500000004</v>
      </c>
      <c r="AK133" s="1">
        <v>60616.23</v>
      </c>
      <c r="AL133" s="1">
        <f t="shared" si="22"/>
        <v>2402352.4200000004</v>
      </c>
      <c r="AM133" s="1">
        <v>0</v>
      </c>
      <c r="AN133" s="1">
        <f t="shared" si="47"/>
        <v>2402352.4200000004</v>
      </c>
    </row>
    <row r="134" spans="2:40" ht="14.5" x14ac:dyDescent="0.35">
      <c r="B134" s="9" t="s">
        <v>499</v>
      </c>
      <c r="C134" s="7" t="s">
        <v>34</v>
      </c>
      <c r="D134" s="7" t="s">
        <v>500</v>
      </c>
      <c r="E134" s="7" t="s">
        <v>501</v>
      </c>
      <c r="F134" s="7" t="s">
        <v>918</v>
      </c>
      <c r="G134" s="8">
        <v>44760</v>
      </c>
      <c r="H134" s="50">
        <v>46586</v>
      </c>
      <c r="I134" s="7" t="s">
        <v>502</v>
      </c>
      <c r="J134" s="7" t="s">
        <v>62</v>
      </c>
      <c r="K134" s="9">
        <v>16290.88</v>
      </c>
      <c r="L134" s="14">
        <v>45536.24</v>
      </c>
      <c r="M134" s="1">
        <v>0</v>
      </c>
      <c r="N134" s="1">
        <v>13920</v>
      </c>
      <c r="O134" s="1">
        <v>0</v>
      </c>
      <c r="P134" s="1">
        <v>13920</v>
      </c>
      <c r="Q134" s="1">
        <f t="shared" si="40"/>
        <v>-13920</v>
      </c>
      <c r="R134" s="1">
        <v>13920</v>
      </c>
      <c r="S134" s="1">
        <f t="shared" si="48"/>
        <v>-27840</v>
      </c>
      <c r="T134" s="1">
        <v>13920</v>
      </c>
      <c r="U134" s="1">
        <f t="shared" si="39"/>
        <v>-41760</v>
      </c>
      <c r="V134" s="1">
        <v>13920</v>
      </c>
      <c r="W134" s="27">
        <v>1360146.8</v>
      </c>
      <c r="X134" s="1">
        <v>78559.240000000005</v>
      </c>
      <c r="Y134" s="1">
        <f t="shared" si="36"/>
        <v>1281587.56</v>
      </c>
      <c r="Z134" s="25">
        <f t="shared" si="18"/>
        <v>193695.47999999998</v>
      </c>
      <c r="AA134" s="1">
        <v>0</v>
      </c>
      <c r="AB134" s="1">
        <f t="shared" si="42"/>
        <v>1281587.56</v>
      </c>
      <c r="AC134" s="1">
        <v>0</v>
      </c>
      <c r="AD134" s="1">
        <f t="shared" si="43"/>
        <v>1281587.56</v>
      </c>
      <c r="AE134" s="1">
        <v>0</v>
      </c>
      <c r="AF134" s="1">
        <f t="shared" si="44"/>
        <v>1281587.56</v>
      </c>
      <c r="AG134" s="1">
        <v>0</v>
      </c>
      <c r="AH134" s="1">
        <f t="shared" si="45"/>
        <v>1281587.56</v>
      </c>
      <c r="AI134" s="1">
        <v>0</v>
      </c>
      <c r="AJ134" s="1">
        <f t="shared" si="46"/>
        <v>1281587.56</v>
      </c>
      <c r="AK134" s="4">
        <v>0</v>
      </c>
      <c r="AL134" s="1">
        <f t="shared" si="22"/>
        <v>1281587.56</v>
      </c>
      <c r="AM134" s="1">
        <v>0</v>
      </c>
      <c r="AN134" s="1">
        <f t="shared" si="47"/>
        <v>1281587.56</v>
      </c>
    </row>
    <row r="135" spans="2:40" ht="14.5" x14ac:dyDescent="0.35">
      <c r="B135" s="9" t="s">
        <v>503</v>
      </c>
      <c r="C135" s="7" t="s">
        <v>34</v>
      </c>
      <c r="D135" s="7" t="s">
        <v>504</v>
      </c>
      <c r="E135" s="7" t="s">
        <v>505</v>
      </c>
      <c r="F135" s="7" t="s">
        <v>918</v>
      </c>
      <c r="G135" s="8">
        <v>45747</v>
      </c>
      <c r="H135" s="8">
        <v>46660</v>
      </c>
      <c r="I135" s="7" t="s">
        <v>506</v>
      </c>
      <c r="J135" s="7" t="s">
        <v>507</v>
      </c>
      <c r="K135" s="9" t="s">
        <v>508</v>
      </c>
      <c r="L135" s="14">
        <v>9961.16</v>
      </c>
      <c r="M135" s="1">
        <v>103015.55</v>
      </c>
      <c r="N135" s="1">
        <v>3644.41</v>
      </c>
      <c r="O135" s="1">
        <v>99371.14</v>
      </c>
      <c r="P135" s="1">
        <v>3644.41</v>
      </c>
      <c r="Q135" s="1">
        <f t="shared" si="40"/>
        <v>95726.73</v>
      </c>
      <c r="R135" s="1">
        <v>3644.41</v>
      </c>
      <c r="S135" s="1">
        <f t="shared" si="48"/>
        <v>92082.319999999992</v>
      </c>
      <c r="T135" s="1">
        <v>3644.41</v>
      </c>
      <c r="U135" s="1">
        <f t="shared" si="39"/>
        <v>88437.909999999989</v>
      </c>
      <c r="V135" s="1">
        <v>0</v>
      </c>
      <c r="W135" s="1">
        <f t="shared" ref="W135:W156" si="49">U135-V135</f>
        <v>88437.909999999989</v>
      </c>
      <c r="X135" s="1">
        <v>3644.41</v>
      </c>
      <c r="Y135" s="1">
        <f t="shared" si="36"/>
        <v>84793.499999999985</v>
      </c>
      <c r="Z135" s="25">
        <f t="shared" si="18"/>
        <v>39116.44</v>
      </c>
      <c r="AA135" s="1">
        <v>3644.41</v>
      </c>
      <c r="AB135" s="1">
        <f t="shared" si="42"/>
        <v>81149.089999999982</v>
      </c>
      <c r="AC135" s="1">
        <v>3644.41</v>
      </c>
      <c r="AD135" s="1">
        <f t="shared" si="43"/>
        <v>77504.679999999978</v>
      </c>
      <c r="AE135" s="1">
        <v>3644.41</v>
      </c>
      <c r="AF135" s="1">
        <f t="shared" si="44"/>
        <v>73860.269999999975</v>
      </c>
      <c r="AG135" s="1">
        <v>7288.82</v>
      </c>
      <c r="AH135" s="1">
        <f t="shared" si="45"/>
        <v>66571.449999999983</v>
      </c>
      <c r="AI135" s="1">
        <v>10933.23</v>
      </c>
      <c r="AJ135" s="1">
        <f t="shared" si="46"/>
        <v>55638.219999999987</v>
      </c>
      <c r="AK135" s="1">
        <f>3795.94+606.12</f>
        <v>4402.0600000000004</v>
      </c>
      <c r="AL135" s="1">
        <f t="shared" si="22"/>
        <v>51236.159999999989</v>
      </c>
      <c r="AM135" s="1">
        <v>3795.94</v>
      </c>
      <c r="AN135" s="1">
        <f t="shared" si="47"/>
        <v>47440.219999999987</v>
      </c>
    </row>
    <row r="136" spans="2:40" ht="14.5" x14ac:dyDescent="0.35">
      <c r="B136" s="9" t="s">
        <v>509</v>
      </c>
      <c r="C136" s="7" t="s">
        <v>34</v>
      </c>
      <c r="D136" s="7" t="s">
        <v>510</v>
      </c>
      <c r="E136" s="7" t="s">
        <v>511</v>
      </c>
      <c r="F136" s="7" t="s">
        <v>917</v>
      </c>
      <c r="G136" s="8">
        <v>45684</v>
      </c>
      <c r="H136" s="8">
        <v>46779</v>
      </c>
      <c r="I136" s="7" t="s">
        <v>512</v>
      </c>
      <c r="J136" s="7" t="s">
        <v>43</v>
      </c>
      <c r="K136" s="9" t="s">
        <v>513</v>
      </c>
      <c r="L136" s="14">
        <v>362625.04</v>
      </c>
      <c r="M136" s="1">
        <v>362625.04</v>
      </c>
      <c r="N136" s="1">
        <v>0</v>
      </c>
      <c r="O136" s="1">
        <f>M136-N136</f>
        <v>362625.04</v>
      </c>
      <c r="P136" s="1">
        <v>0</v>
      </c>
      <c r="Q136" s="1">
        <f t="shared" si="40"/>
        <v>362625.04</v>
      </c>
      <c r="R136" s="1">
        <v>0</v>
      </c>
      <c r="S136" s="1">
        <f t="shared" si="48"/>
        <v>362625.04</v>
      </c>
      <c r="T136" s="1">
        <v>0</v>
      </c>
      <c r="U136" s="1">
        <f t="shared" si="39"/>
        <v>362625.04</v>
      </c>
      <c r="V136" s="1">
        <v>0</v>
      </c>
      <c r="W136" s="1">
        <f t="shared" si="49"/>
        <v>362625.04</v>
      </c>
      <c r="X136" s="1">
        <v>0</v>
      </c>
      <c r="Y136" s="1">
        <f t="shared" si="36"/>
        <v>362625.04</v>
      </c>
      <c r="Z136" s="25">
        <f t="shared" si="18"/>
        <v>362625.04</v>
      </c>
      <c r="AA136" s="1">
        <v>0</v>
      </c>
      <c r="AB136" s="1">
        <f t="shared" si="42"/>
        <v>362625.04</v>
      </c>
      <c r="AC136" s="1">
        <v>0</v>
      </c>
      <c r="AD136" s="1">
        <f t="shared" si="43"/>
        <v>362625.04</v>
      </c>
      <c r="AE136" s="1">
        <v>0</v>
      </c>
      <c r="AF136" s="1">
        <f t="shared" si="44"/>
        <v>362625.04</v>
      </c>
      <c r="AG136" s="1">
        <v>0</v>
      </c>
      <c r="AH136" s="1">
        <f t="shared" si="45"/>
        <v>362625.04</v>
      </c>
      <c r="AI136" s="1">
        <v>0</v>
      </c>
      <c r="AJ136" s="1">
        <f t="shared" si="46"/>
        <v>362625.04</v>
      </c>
      <c r="AK136" s="1">
        <v>0</v>
      </c>
      <c r="AL136" s="1">
        <f t="shared" si="22"/>
        <v>362625.04</v>
      </c>
      <c r="AM136" s="1">
        <v>0</v>
      </c>
      <c r="AN136" s="1">
        <f t="shared" si="47"/>
        <v>362625.04</v>
      </c>
    </row>
    <row r="137" spans="2:40" ht="14.5" x14ac:dyDescent="0.35">
      <c r="B137" s="33" t="s">
        <v>878</v>
      </c>
      <c r="C137" s="34" t="s">
        <v>34</v>
      </c>
      <c r="D137" s="34" t="s">
        <v>879</v>
      </c>
      <c r="E137" s="34" t="s">
        <v>880</v>
      </c>
      <c r="F137" s="34" t="s">
        <v>140</v>
      </c>
      <c r="G137" s="35">
        <v>45875</v>
      </c>
      <c r="H137" s="35">
        <v>47701</v>
      </c>
      <c r="I137" s="34" t="s">
        <v>881</v>
      </c>
      <c r="J137" s="34" t="s">
        <v>43</v>
      </c>
      <c r="K137" s="36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f t="shared" si="40"/>
        <v>0</v>
      </c>
      <c r="R137" s="37">
        <v>0</v>
      </c>
      <c r="S137" s="37">
        <f t="shared" si="48"/>
        <v>0</v>
      </c>
      <c r="T137" s="37">
        <v>0</v>
      </c>
      <c r="U137" s="37">
        <f t="shared" si="39"/>
        <v>0</v>
      </c>
      <c r="V137" s="37">
        <v>0</v>
      </c>
      <c r="W137" s="37">
        <f t="shared" si="49"/>
        <v>0</v>
      </c>
      <c r="X137" s="37">
        <v>0</v>
      </c>
      <c r="Y137" s="37">
        <f t="shared" si="36"/>
        <v>0</v>
      </c>
      <c r="Z137" s="25">
        <f t="shared" si="18"/>
        <v>0</v>
      </c>
      <c r="AA137" s="37">
        <v>0</v>
      </c>
      <c r="AB137" s="37">
        <f t="shared" si="42"/>
        <v>0</v>
      </c>
      <c r="AC137" s="37">
        <v>0</v>
      </c>
      <c r="AD137" s="37">
        <f t="shared" si="43"/>
        <v>0</v>
      </c>
      <c r="AE137" s="37">
        <v>0</v>
      </c>
      <c r="AF137" s="37">
        <f t="shared" si="44"/>
        <v>0</v>
      </c>
      <c r="AG137" s="37">
        <v>0</v>
      </c>
      <c r="AH137" s="37">
        <f t="shared" si="45"/>
        <v>0</v>
      </c>
      <c r="AI137" s="37">
        <v>0</v>
      </c>
      <c r="AJ137" s="37">
        <f t="shared" si="46"/>
        <v>0</v>
      </c>
      <c r="AK137" s="37">
        <v>0</v>
      </c>
      <c r="AL137" s="37">
        <f t="shared" si="22"/>
        <v>0</v>
      </c>
      <c r="AM137" s="37">
        <v>0</v>
      </c>
      <c r="AN137" s="37">
        <f t="shared" si="47"/>
        <v>0</v>
      </c>
    </row>
    <row r="138" spans="2:40" ht="14.5" x14ac:dyDescent="0.35">
      <c r="B138" s="31" t="s">
        <v>514</v>
      </c>
      <c r="C138" s="29" t="s">
        <v>39</v>
      </c>
      <c r="D138" s="29" t="s">
        <v>515</v>
      </c>
      <c r="E138" s="29" t="s">
        <v>516</v>
      </c>
      <c r="F138" s="29" t="s">
        <v>133</v>
      </c>
      <c r="G138" s="30">
        <v>45414</v>
      </c>
      <c r="H138" s="30">
        <v>46144</v>
      </c>
      <c r="I138" s="29" t="s">
        <v>517</v>
      </c>
      <c r="J138" s="29" t="s">
        <v>43</v>
      </c>
      <c r="K138" s="31">
        <v>0</v>
      </c>
      <c r="L138" s="32">
        <v>0</v>
      </c>
      <c r="M138" s="32">
        <v>63980</v>
      </c>
      <c r="N138" s="32">
        <v>50288.28</v>
      </c>
      <c r="O138" s="32">
        <f>M138-N138</f>
        <v>13691.720000000001</v>
      </c>
      <c r="P138" s="32">
        <v>0</v>
      </c>
      <c r="Q138" s="32">
        <f t="shared" si="40"/>
        <v>13691.720000000001</v>
      </c>
      <c r="R138" s="32">
        <v>0</v>
      </c>
      <c r="S138" s="32">
        <f t="shared" si="48"/>
        <v>13691.720000000001</v>
      </c>
      <c r="T138" s="32">
        <v>0</v>
      </c>
      <c r="U138" s="32">
        <f t="shared" si="39"/>
        <v>13691.720000000001</v>
      </c>
      <c r="V138" s="32">
        <v>0</v>
      </c>
      <c r="W138" s="32">
        <f t="shared" si="49"/>
        <v>13691.720000000001</v>
      </c>
      <c r="X138" s="32">
        <v>0</v>
      </c>
      <c r="Y138" s="32">
        <f t="shared" si="36"/>
        <v>13691.720000000001</v>
      </c>
      <c r="Z138" s="32">
        <f t="shared" si="18"/>
        <v>50288.28</v>
      </c>
      <c r="AA138" s="32">
        <v>0</v>
      </c>
      <c r="AB138" s="32">
        <v>0</v>
      </c>
      <c r="AC138" s="32">
        <v>0</v>
      </c>
      <c r="AD138" s="32">
        <f t="shared" si="43"/>
        <v>0</v>
      </c>
      <c r="AE138" s="32">
        <v>0</v>
      </c>
      <c r="AF138" s="32">
        <f t="shared" si="44"/>
        <v>0</v>
      </c>
      <c r="AG138" s="32">
        <v>0</v>
      </c>
      <c r="AH138" s="32">
        <f t="shared" si="45"/>
        <v>0</v>
      </c>
      <c r="AI138" s="32">
        <v>0</v>
      </c>
      <c r="AJ138" s="32">
        <f t="shared" si="46"/>
        <v>0</v>
      </c>
      <c r="AK138" s="32">
        <v>0</v>
      </c>
      <c r="AL138" s="32">
        <f t="shared" si="22"/>
        <v>0</v>
      </c>
      <c r="AM138" s="32">
        <v>0</v>
      </c>
      <c r="AN138" s="32">
        <f t="shared" si="47"/>
        <v>0</v>
      </c>
    </row>
    <row r="139" spans="2:40" ht="14.5" x14ac:dyDescent="0.35">
      <c r="B139" s="9" t="s">
        <v>518</v>
      </c>
      <c r="C139" s="7" t="s">
        <v>34</v>
      </c>
      <c r="D139" s="7" t="s">
        <v>519</v>
      </c>
      <c r="E139" s="7" t="s">
        <v>520</v>
      </c>
      <c r="F139" s="7" t="s">
        <v>917</v>
      </c>
      <c r="G139" s="8">
        <v>45727</v>
      </c>
      <c r="H139" s="8">
        <v>46641</v>
      </c>
      <c r="I139" s="7" t="s">
        <v>521</v>
      </c>
      <c r="J139" s="7" t="s">
        <v>43</v>
      </c>
      <c r="K139" s="9" t="s">
        <v>522</v>
      </c>
      <c r="L139" s="14">
        <v>4300</v>
      </c>
      <c r="M139" s="1">
        <v>760700</v>
      </c>
      <c r="N139" s="1">
        <v>11446</v>
      </c>
      <c r="O139" s="1">
        <f>M139-N139</f>
        <v>749254</v>
      </c>
      <c r="P139" s="1">
        <v>0</v>
      </c>
      <c r="Q139" s="1">
        <f t="shared" si="40"/>
        <v>749254</v>
      </c>
      <c r="R139" s="1">
        <v>0</v>
      </c>
      <c r="S139" s="1">
        <f t="shared" si="48"/>
        <v>749254</v>
      </c>
      <c r="T139" s="1">
        <v>12520</v>
      </c>
      <c r="U139" s="1">
        <f t="shared" si="39"/>
        <v>736734</v>
      </c>
      <c r="V139" s="1">
        <v>31760</v>
      </c>
      <c r="W139" s="1">
        <f t="shared" si="49"/>
        <v>704974</v>
      </c>
      <c r="X139" s="1">
        <v>55766</v>
      </c>
      <c r="Y139" s="1">
        <f t="shared" si="36"/>
        <v>649208</v>
      </c>
      <c r="Z139" s="25">
        <f t="shared" ref="Z139:Z202" si="50">L139+N139+P139+R139+T139+V139+X139+AA139+AC139+AE139</f>
        <v>115792</v>
      </c>
      <c r="AA139" s="1">
        <v>0</v>
      </c>
      <c r="AB139" s="1">
        <f>Y139-AA139</f>
        <v>649208</v>
      </c>
      <c r="AC139" s="1">
        <v>0</v>
      </c>
      <c r="AD139" s="1">
        <f t="shared" si="43"/>
        <v>649208</v>
      </c>
      <c r="AE139" s="1">
        <v>0</v>
      </c>
      <c r="AF139" s="1">
        <f t="shared" si="44"/>
        <v>649208</v>
      </c>
      <c r="AG139" s="1">
        <v>7950</v>
      </c>
      <c r="AH139" s="1">
        <f t="shared" si="45"/>
        <v>641258</v>
      </c>
      <c r="AI139" s="1">
        <v>73684</v>
      </c>
      <c r="AJ139" s="1">
        <f t="shared" si="46"/>
        <v>567574</v>
      </c>
      <c r="AK139" s="1">
        <v>0</v>
      </c>
      <c r="AL139" s="1">
        <f t="shared" si="22"/>
        <v>567574</v>
      </c>
      <c r="AM139" s="1">
        <v>0</v>
      </c>
      <c r="AN139" s="1">
        <f t="shared" si="47"/>
        <v>567574</v>
      </c>
    </row>
    <row r="140" spans="2:40" ht="14.5" x14ac:dyDescent="0.35">
      <c r="B140" s="9" t="s">
        <v>518</v>
      </c>
      <c r="C140" s="7" t="s">
        <v>34</v>
      </c>
      <c r="D140" s="7" t="s">
        <v>519</v>
      </c>
      <c r="E140" s="7" t="s">
        <v>523</v>
      </c>
      <c r="F140" s="7" t="s">
        <v>917</v>
      </c>
      <c r="G140" s="8">
        <v>45727</v>
      </c>
      <c r="H140" s="8">
        <v>46641</v>
      </c>
      <c r="I140" s="7" t="s">
        <v>524</v>
      </c>
      <c r="J140" s="7" t="s">
        <v>43</v>
      </c>
      <c r="K140" s="9" t="s">
        <v>522</v>
      </c>
      <c r="L140" s="14">
        <v>0</v>
      </c>
      <c r="M140" s="1">
        <v>124000</v>
      </c>
      <c r="N140" s="1">
        <v>0</v>
      </c>
      <c r="O140" s="1">
        <f>M140-N140</f>
        <v>124000</v>
      </c>
      <c r="P140" s="1">
        <v>0</v>
      </c>
      <c r="Q140" s="1">
        <f t="shared" si="40"/>
        <v>124000</v>
      </c>
      <c r="R140" s="1">
        <v>0</v>
      </c>
      <c r="S140" s="1">
        <f t="shared" si="48"/>
        <v>124000</v>
      </c>
      <c r="T140" s="1">
        <v>15162</v>
      </c>
      <c r="U140" s="1">
        <f t="shared" si="39"/>
        <v>108838</v>
      </c>
      <c r="V140" s="1">
        <v>0</v>
      </c>
      <c r="W140" s="1">
        <f t="shared" si="49"/>
        <v>108838</v>
      </c>
      <c r="X140" s="1">
        <v>19200</v>
      </c>
      <c r="Y140" s="1">
        <f t="shared" si="36"/>
        <v>89638</v>
      </c>
      <c r="Z140" s="25">
        <f t="shared" si="50"/>
        <v>43962</v>
      </c>
      <c r="AA140" s="1">
        <v>0</v>
      </c>
      <c r="AB140" s="1">
        <f>Y140-AA140</f>
        <v>89638</v>
      </c>
      <c r="AC140" s="1">
        <v>0</v>
      </c>
      <c r="AD140" s="1">
        <f t="shared" si="43"/>
        <v>89638</v>
      </c>
      <c r="AE140" s="1">
        <v>9600</v>
      </c>
      <c r="AF140" s="1">
        <f t="shared" si="44"/>
        <v>80038</v>
      </c>
      <c r="AG140" s="1">
        <v>4800</v>
      </c>
      <c r="AH140" s="1">
        <f t="shared" si="45"/>
        <v>75238</v>
      </c>
      <c r="AI140" s="1">
        <v>0</v>
      </c>
      <c r="AJ140" s="1">
        <f t="shared" si="46"/>
        <v>75238</v>
      </c>
      <c r="AK140" s="1">
        <v>0</v>
      </c>
      <c r="AL140" s="1">
        <f t="shared" ref="AL140:AL203" si="51">AJ140-AK140</f>
        <v>75238</v>
      </c>
      <c r="AM140" s="1">
        <v>0</v>
      </c>
      <c r="AN140" s="1">
        <f t="shared" si="47"/>
        <v>75238</v>
      </c>
    </row>
    <row r="141" spans="2:40" ht="14.5" x14ac:dyDescent="0.35">
      <c r="B141" s="9" t="s">
        <v>525</v>
      </c>
      <c r="C141" s="7" t="s">
        <v>34</v>
      </c>
      <c r="D141" s="7" t="s">
        <v>519</v>
      </c>
      <c r="E141" s="7" t="s">
        <v>526</v>
      </c>
      <c r="F141" s="7" t="s">
        <v>917</v>
      </c>
      <c r="G141" s="8">
        <v>45708</v>
      </c>
      <c r="H141" s="8">
        <v>46619</v>
      </c>
      <c r="I141" s="7" t="s">
        <v>527</v>
      </c>
      <c r="J141" s="7" t="s">
        <v>43</v>
      </c>
      <c r="K141" s="9">
        <v>0</v>
      </c>
      <c r="L141" s="14">
        <v>0</v>
      </c>
      <c r="M141" s="1">
        <v>145000</v>
      </c>
      <c r="N141" s="1">
        <v>0</v>
      </c>
      <c r="O141" s="1">
        <f>M141-N141</f>
        <v>145000</v>
      </c>
      <c r="P141" s="1">
        <v>0</v>
      </c>
      <c r="Q141" s="1">
        <f t="shared" si="40"/>
        <v>145000</v>
      </c>
      <c r="R141" s="1">
        <v>0</v>
      </c>
      <c r="S141" s="1">
        <f t="shared" si="48"/>
        <v>145000</v>
      </c>
      <c r="T141" s="1">
        <v>0</v>
      </c>
      <c r="U141" s="1">
        <f t="shared" si="39"/>
        <v>145000</v>
      </c>
      <c r="V141" s="1">
        <v>12620</v>
      </c>
      <c r="W141" s="1">
        <f t="shared" si="49"/>
        <v>132380</v>
      </c>
      <c r="X141" s="1">
        <v>43860</v>
      </c>
      <c r="Y141" s="1">
        <f t="shared" si="36"/>
        <v>88520</v>
      </c>
      <c r="Z141" s="25">
        <f t="shared" si="50"/>
        <v>56480</v>
      </c>
      <c r="AA141" s="1">
        <v>0</v>
      </c>
      <c r="AB141" s="1">
        <f>Y141-AA141</f>
        <v>88520</v>
      </c>
      <c r="AC141" s="1">
        <v>0</v>
      </c>
      <c r="AD141" s="1">
        <f t="shared" si="43"/>
        <v>88520</v>
      </c>
      <c r="AE141" s="1">
        <v>0</v>
      </c>
      <c r="AF141" s="1">
        <f t="shared" si="44"/>
        <v>88520</v>
      </c>
      <c r="AG141" s="1">
        <v>0</v>
      </c>
      <c r="AH141" s="1">
        <f t="shared" si="45"/>
        <v>88520</v>
      </c>
      <c r="AI141" s="1">
        <v>0</v>
      </c>
      <c r="AJ141" s="1">
        <f t="shared" si="46"/>
        <v>88520</v>
      </c>
      <c r="AK141" s="1">
        <v>0</v>
      </c>
      <c r="AL141" s="1">
        <f t="shared" si="51"/>
        <v>88520</v>
      </c>
      <c r="AM141" s="1">
        <v>0</v>
      </c>
      <c r="AN141" s="1">
        <f t="shared" si="47"/>
        <v>88520</v>
      </c>
    </row>
    <row r="142" spans="2:40" ht="14.5" x14ac:dyDescent="0.35">
      <c r="B142" s="31" t="s">
        <v>533</v>
      </c>
      <c r="C142" s="29" t="s">
        <v>39</v>
      </c>
      <c r="D142" s="29" t="s">
        <v>534</v>
      </c>
      <c r="E142" s="29" t="s">
        <v>535</v>
      </c>
      <c r="F142" s="29" t="s">
        <v>917</v>
      </c>
      <c r="G142" s="30">
        <v>44924</v>
      </c>
      <c r="H142" s="30">
        <v>45106</v>
      </c>
      <c r="I142" s="29" t="s">
        <v>536</v>
      </c>
      <c r="J142" s="29" t="s">
        <v>109</v>
      </c>
      <c r="K142" s="31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f t="shared" si="40"/>
        <v>0</v>
      </c>
      <c r="R142" s="32">
        <v>0</v>
      </c>
      <c r="S142" s="32">
        <f t="shared" si="48"/>
        <v>0</v>
      </c>
      <c r="T142" s="32">
        <v>0</v>
      </c>
      <c r="U142" s="32">
        <f t="shared" si="39"/>
        <v>0</v>
      </c>
      <c r="V142" s="32">
        <v>0</v>
      </c>
      <c r="W142" s="32">
        <f t="shared" si="49"/>
        <v>0</v>
      </c>
      <c r="X142" s="32"/>
      <c r="Y142" s="32">
        <f t="shared" si="36"/>
        <v>0</v>
      </c>
      <c r="Z142" s="32">
        <f t="shared" si="50"/>
        <v>0</v>
      </c>
      <c r="AA142" s="32">
        <v>0</v>
      </c>
      <c r="AB142" s="32">
        <v>0</v>
      </c>
      <c r="AC142" s="32">
        <v>0</v>
      </c>
      <c r="AD142" s="32">
        <f t="shared" si="43"/>
        <v>0</v>
      </c>
      <c r="AE142" s="32">
        <v>0</v>
      </c>
      <c r="AF142" s="32">
        <f t="shared" si="44"/>
        <v>0</v>
      </c>
      <c r="AG142" s="32">
        <v>0</v>
      </c>
      <c r="AH142" s="32">
        <f t="shared" si="45"/>
        <v>0</v>
      </c>
      <c r="AI142" s="32">
        <v>0</v>
      </c>
      <c r="AJ142" s="32">
        <f t="shared" si="46"/>
        <v>0</v>
      </c>
      <c r="AK142" s="32">
        <v>0</v>
      </c>
      <c r="AL142" s="32">
        <f t="shared" si="51"/>
        <v>0</v>
      </c>
      <c r="AM142" s="32">
        <v>0</v>
      </c>
      <c r="AN142" s="32">
        <f t="shared" si="47"/>
        <v>0</v>
      </c>
    </row>
    <row r="143" spans="2:40" ht="14.5" x14ac:dyDescent="0.35">
      <c r="B143" s="9" t="s">
        <v>528</v>
      </c>
      <c r="C143" s="7" t="s">
        <v>34</v>
      </c>
      <c r="D143" s="7" t="s">
        <v>529</v>
      </c>
      <c r="E143" s="7" t="s">
        <v>530</v>
      </c>
      <c r="F143" s="7" t="s">
        <v>917</v>
      </c>
      <c r="G143" s="8">
        <v>45665</v>
      </c>
      <c r="H143" s="8">
        <v>46576</v>
      </c>
      <c r="I143" s="7" t="s">
        <v>531</v>
      </c>
      <c r="J143" s="7" t="s">
        <v>43</v>
      </c>
      <c r="K143" s="9" t="s">
        <v>532</v>
      </c>
      <c r="L143" s="14">
        <v>18415</v>
      </c>
      <c r="M143" s="1">
        <v>801432</v>
      </c>
      <c r="N143" s="1">
        <v>6969</v>
      </c>
      <c r="O143" s="1">
        <v>789986</v>
      </c>
      <c r="P143" s="1">
        <v>4800</v>
      </c>
      <c r="Q143" s="1">
        <f t="shared" si="40"/>
        <v>785186</v>
      </c>
      <c r="R143" s="1">
        <v>75742</v>
      </c>
      <c r="S143" s="1">
        <f t="shared" si="48"/>
        <v>709444</v>
      </c>
      <c r="T143" s="1">
        <v>4924</v>
      </c>
      <c r="U143" s="1">
        <f t="shared" si="39"/>
        <v>704520</v>
      </c>
      <c r="V143" s="1">
        <v>0</v>
      </c>
      <c r="W143" s="1">
        <f t="shared" si="49"/>
        <v>704520</v>
      </c>
      <c r="X143" s="1">
        <v>26850</v>
      </c>
      <c r="Y143" s="1">
        <f t="shared" si="36"/>
        <v>677670</v>
      </c>
      <c r="Z143" s="25">
        <f t="shared" si="50"/>
        <v>137700</v>
      </c>
      <c r="AA143" s="1">
        <v>0</v>
      </c>
      <c r="AB143" s="1">
        <f t="shared" ref="AB143:AB149" si="52">Y143-AA143</f>
        <v>677670</v>
      </c>
      <c r="AC143" s="1">
        <v>0</v>
      </c>
      <c r="AD143" s="1">
        <f t="shared" si="43"/>
        <v>677670</v>
      </c>
      <c r="AE143" s="1">
        <v>0</v>
      </c>
      <c r="AF143" s="1">
        <f t="shared" si="44"/>
        <v>677670</v>
      </c>
      <c r="AG143" s="1">
        <v>16327</v>
      </c>
      <c r="AH143" s="1">
        <f t="shared" si="45"/>
        <v>661343</v>
      </c>
      <c r="AI143" s="1">
        <v>16327</v>
      </c>
      <c r="AJ143" s="1">
        <f t="shared" si="46"/>
        <v>645016</v>
      </c>
      <c r="AK143" s="1">
        <v>18321</v>
      </c>
      <c r="AL143" s="1">
        <f t="shared" si="51"/>
        <v>626695</v>
      </c>
      <c r="AM143" s="1">
        <v>0</v>
      </c>
      <c r="AN143" s="1">
        <f t="shared" si="47"/>
        <v>626695</v>
      </c>
    </row>
    <row r="144" spans="2:40" ht="14.5" x14ac:dyDescent="0.35">
      <c r="B144" s="9" t="s">
        <v>528</v>
      </c>
      <c r="C144" s="7" t="s">
        <v>34</v>
      </c>
      <c r="D144" s="7" t="s">
        <v>529</v>
      </c>
      <c r="E144" s="7" t="s">
        <v>537</v>
      </c>
      <c r="F144" s="7" t="s">
        <v>917</v>
      </c>
      <c r="G144" s="8">
        <v>45665</v>
      </c>
      <c r="H144" s="8">
        <v>46576</v>
      </c>
      <c r="I144" s="7" t="s">
        <v>538</v>
      </c>
      <c r="J144" s="7" t="s">
        <v>43</v>
      </c>
      <c r="K144" s="9" t="s">
        <v>532</v>
      </c>
      <c r="L144" s="14">
        <v>122379</v>
      </c>
      <c r="M144" s="1">
        <v>228997</v>
      </c>
      <c r="N144" s="1">
        <v>0</v>
      </c>
      <c r="O144" s="1">
        <v>154118</v>
      </c>
      <c r="P144" s="1">
        <v>35825</v>
      </c>
      <c r="Q144" s="1">
        <f t="shared" si="40"/>
        <v>118293</v>
      </c>
      <c r="R144" s="1">
        <v>9250</v>
      </c>
      <c r="S144" s="1">
        <f t="shared" si="48"/>
        <v>109043</v>
      </c>
      <c r="T144" s="1">
        <v>0</v>
      </c>
      <c r="U144" s="1">
        <f t="shared" si="39"/>
        <v>109043</v>
      </c>
      <c r="V144" s="1">
        <v>16714</v>
      </c>
      <c r="W144" s="1">
        <f t="shared" si="49"/>
        <v>92329</v>
      </c>
      <c r="X144" s="1">
        <v>13250</v>
      </c>
      <c r="Y144" s="1">
        <f t="shared" si="36"/>
        <v>79079</v>
      </c>
      <c r="Z144" s="25">
        <f t="shared" si="50"/>
        <v>197418</v>
      </c>
      <c r="AA144" s="1">
        <v>0</v>
      </c>
      <c r="AB144" s="1">
        <f t="shared" si="52"/>
        <v>79079</v>
      </c>
      <c r="AC144" s="1">
        <v>0</v>
      </c>
      <c r="AD144" s="1">
        <f t="shared" si="43"/>
        <v>79079</v>
      </c>
      <c r="AE144" s="1">
        <v>0</v>
      </c>
      <c r="AF144" s="1">
        <f t="shared" si="44"/>
        <v>79079</v>
      </c>
      <c r="AG144" s="1">
        <v>0</v>
      </c>
      <c r="AH144" s="1">
        <f t="shared" si="45"/>
        <v>79079</v>
      </c>
      <c r="AI144" s="1">
        <v>0</v>
      </c>
      <c r="AJ144" s="1">
        <f t="shared" si="46"/>
        <v>79079</v>
      </c>
      <c r="AK144" s="1">
        <v>0</v>
      </c>
      <c r="AL144" s="1">
        <f t="shared" si="51"/>
        <v>79079</v>
      </c>
      <c r="AM144" s="1">
        <v>0</v>
      </c>
      <c r="AN144" s="1">
        <f t="shared" si="47"/>
        <v>79079</v>
      </c>
    </row>
    <row r="145" spans="2:40" ht="14.5" x14ac:dyDescent="0.35">
      <c r="B145" s="31" t="s">
        <v>539</v>
      </c>
      <c r="C145" s="29" t="s">
        <v>39</v>
      </c>
      <c r="D145" s="29" t="s">
        <v>540</v>
      </c>
      <c r="E145" s="29" t="s">
        <v>541</v>
      </c>
      <c r="F145" s="29" t="s">
        <v>917</v>
      </c>
      <c r="G145" s="30">
        <v>44344</v>
      </c>
      <c r="H145" s="30">
        <v>46169</v>
      </c>
      <c r="I145" s="29" t="s">
        <v>542</v>
      </c>
      <c r="J145" s="29" t="s">
        <v>43</v>
      </c>
      <c r="K145" s="31" t="s">
        <v>543</v>
      </c>
      <c r="L145" s="32">
        <v>169700.9</v>
      </c>
      <c r="M145" s="43">
        <v>3123901.88</v>
      </c>
      <c r="N145" s="32">
        <v>14837.01</v>
      </c>
      <c r="O145" s="32">
        <v>3109064.87</v>
      </c>
      <c r="P145" s="32">
        <v>14837.01</v>
      </c>
      <c r="Q145" s="32">
        <f t="shared" si="40"/>
        <v>3094227.8600000003</v>
      </c>
      <c r="R145" s="32">
        <v>14837.01</v>
      </c>
      <c r="S145" s="32">
        <f t="shared" si="48"/>
        <v>3079390.8500000006</v>
      </c>
      <c r="T145" s="32">
        <v>14837.01</v>
      </c>
      <c r="U145" s="32">
        <f t="shared" si="39"/>
        <v>3064553.8400000008</v>
      </c>
      <c r="V145" s="32">
        <v>14837.01</v>
      </c>
      <c r="W145" s="32">
        <f t="shared" si="49"/>
        <v>3049716.830000001</v>
      </c>
      <c r="X145" s="32">
        <v>14837.01</v>
      </c>
      <c r="Y145" s="32">
        <f t="shared" si="36"/>
        <v>3034879.8200000012</v>
      </c>
      <c r="Z145" s="32">
        <f t="shared" si="50"/>
        <v>302783.99000000005</v>
      </c>
      <c r="AA145" s="32">
        <v>14837.01</v>
      </c>
      <c r="AB145" s="32">
        <f t="shared" si="52"/>
        <v>3020042.8100000015</v>
      </c>
      <c r="AC145" s="32">
        <v>14387.01</v>
      </c>
      <c r="AD145" s="32">
        <f t="shared" si="43"/>
        <v>3005655.8000000017</v>
      </c>
      <c r="AE145" s="32">
        <v>14837.01</v>
      </c>
      <c r="AF145" s="32">
        <f t="shared" si="44"/>
        <v>2990818.7900000019</v>
      </c>
      <c r="AG145" s="32">
        <v>14837.01</v>
      </c>
      <c r="AH145" s="32">
        <f t="shared" si="45"/>
        <v>2975981.7800000021</v>
      </c>
      <c r="AI145" s="32">
        <v>14837.01</v>
      </c>
      <c r="AJ145" s="32">
        <f t="shared" si="46"/>
        <v>2961144.7700000023</v>
      </c>
      <c r="AK145" s="32">
        <v>14837.01</v>
      </c>
      <c r="AL145" s="32">
        <f t="shared" si="51"/>
        <v>2946307.7600000026</v>
      </c>
      <c r="AM145" s="32">
        <v>0</v>
      </c>
      <c r="AN145" s="32">
        <f t="shared" si="47"/>
        <v>2946307.7600000026</v>
      </c>
    </row>
    <row r="146" spans="2:40" ht="14.5" x14ac:dyDescent="0.35">
      <c r="B146" s="31" t="s">
        <v>544</v>
      </c>
      <c r="C146" s="29" t="s">
        <v>39</v>
      </c>
      <c r="D146" s="29" t="s">
        <v>545</v>
      </c>
      <c r="E146" s="29" t="s">
        <v>546</v>
      </c>
      <c r="F146" s="29" t="s">
        <v>917</v>
      </c>
      <c r="G146" s="30">
        <v>45943</v>
      </c>
      <c r="H146" s="30">
        <v>46125</v>
      </c>
      <c r="I146" s="29" t="s">
        <v>547</v>
      </c>
      <c r="J146" s="29" t="s">
        <v>109</v>
      </c>
      <c r="K146" s="31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f t="shared" si="40"/>
        <v>0</v>
      </c>
      <c r="R146" s="32">
        <v>0</v>
      </c>
      <c r="S146" s="32">
        <f t="shared" si="48"/>
        <v>0</v>
      </c>
      <c r="T146" s="32">
        <v>0</v>
      </c>
      <c r="U146" s="32">
        <v>281494.14</v>
      </c>
      <c r="V146" s="32">
        <v>0</v>
      </c>
      <c r="W146" s="32">
        <f t="shared" si="49"/>
        <v>281494.14</v>
      </c>
      <c r="X146" s="32">
        <v>27866.43</v>
      </c>
      <c r="Y146" s="32">
        <f t="shared" si="36"/>
        <v>253627.71000000002</v>
      </c>
      <c r="Z146" s="32">
        <f t="shared" si="50"/>
        <v>193177.08</v>
      </c>
      <c r="AA146" s="32">
        <v>0</v>
      </c>
      <c r="AB146" s="32">
        <f t="shared" si="52"/>
        <v>253627.71000000002</v>
      </c>
      <c r="AC146" s="32">
        <v>0</v>
      </c>
      <c r="AD146" s="32">
        <f t="shared" si="43"/>
        <v>253627.71000000002</v>
      </c>
      <c r="AE146" s="32">
        <v>165310.65</v>
      </c>
      <c r="AF146" s="32">
        <v>351761.12</v>
      </c>
      <c r="AG146" s="32">
        <v>205063.4</v>
      </c>
      <c r="AH146" s="32">
        <f t="shared" si="45"/>
        <v>146697.72</v>
      </c>
      <c r="AI146" s="32">
        <v>205063.4</v>
      </c>
      <c r="AJ146" s="38">
        <f t="shared" si="46"/>
        <v>-58365.679999999993</v>
      </c>
      <c r="AK146" s="40">
        <v>0</v>
      </c>
      <c r="AL146" s="38">
        <f t="shared" si="51"/>
        <v>-58365.679999999993</v>
      </c>
      <c r="AM146" s="32">
        <v>0</v>
      </c>
      <c r="AN146" s="38">
        <f t="shared" si="47"/>
        <v>-58365.679999999993</v>
      </c>
    </row>
    <row r="147" spans="2:40" ht="14.5" x14ac:dyDescent="0.35">
      <c r="B147" s="9" t="s">
        <v>548</v>
      </c>
      <c r="C147" s="7" t="s">
        <v>34</v>
      </c>
      <c r="D147" s="7" t="s">
        <v>549</v>
      </c>
      <c r="E147" s="7" t="s">
        <v>550</v>
      </c>
      <c r="F147" s="7" t="s">
        <v>918</v>
      </c>
      <c r="G147" s="8">
        <v>44859</v>
      </c>
      <c r="H147" s="8">
        <v>46685</v>
      </c>
      <c r="I147" s="7" t="s">
        <v>551</v>
      </c>
      <c r="J147" s="7" t="s">
        <v>552</v>
      </c>
      <c r="K147" s="9" t="s">
        <v>553</v>
      </c>
      <c r="L147" s="14">
        <v>74071.98</v>
      </c>
      <c r="M147" s="1">
        <v>249254.26</v>
      </c>
      <c r="N147" s="1">
        <v>10739.34</v>
      </c>
      <c r="O147" s="1">
        <v>240396.12</v>
      </c>
      <c r="P147" s="1">
        <v>8858.14</v>
      </c>
      <c r="Q147" s="1">
        <f t="shared" si="40"/>
        <v>231537.97999999998</v>
      </c>
      <c r="R147" s="1">
        <v>8858.14</v>
      </c>
      <c r="S147" s="1">
        <f t="shared" si="48"/>
        <v>222679.83999999997</v>
      </c>
      <c r="T147" s="1">
        <v>8858.14</v>
      </c>
      <c r="U147" s="1">
        <f t="shared" ref="U147:U183" si="53">S147-T147</f>
        <v>213821.69999999995</v>
      </c>
      <c r="V147" s="1">
        <v>8858.14</v>
      </c>
      <c r="W147" s="1">
        <f t="shared" si="49"/>
        <v>204963.55999999994</v>
      </c>
      <c r="X147" s="1">
        <v>17716.28</v>
      </c>
      <c r="Y147" s="1">
        <f t="shared" si="36"/>
        <v>187247.27999999994</v>
      </c>
      <c r="Z147" s="25">
        <f t="shared" si="50"/>
        <v>155676.44</v>
      </c>
      <c r="AA147" s="1">
        <v>0</v>
      </c>
      <c r="AB147" s="1">
        <f t="shared" si="52"/>
        <v>187247.27999999994</v>
      </c>
      <c r="AC147" s="1">
        <v>8858.14</v>
      </c>
      <c r="AD147" s="1">
        <f t="shared" si="43"/>
        <v>178389.13999999996</v>
      </c>
      <c r="AE147" s="1">
        <v>8858.14</v>
      </c>
      <c r="AF147" s="1">
        <f>AD147-AE147</f>
        <v>169530.99999999994</v>
      </c>
      <c r="AG147" s="1">
        <v>8858.14</v>
      </c>
      <c r="AH147" s="1">
        <f t="shared" si="45"/>
        <v>160672.85999999993</v>
      </c>
      <c r="AI147" s="1">
        <v>8858.14</v>
      </c>
      <c r="AJ147" s="1">
        <f t="shared" si="46"/>
        <v>151814.71999999991</v>
      </c>
      <c r="AK147" s="1">
        <v>8858.14</v>
      </c>
      <c r="AL147" s="1">
        <f t="shared" si="51"/>
        <v>142956.5799999999</v>
      </c>
      <c r="AM147" s="1">
        <v>8858.14</v>
      </c>
      <c r="AN147" s="1">
        <f t="shared" si="47"/>
        <v>134098.43999999989</v>
      </c>
    </row>
    <row r="148" spans="2:40" ht="14.5" x14ac:dyDescent="0.35">
      <c r="B148" s="9" t="s">
        <v>554</v>
      </c>
      <c r="C148" s="7" t="s">
        <v>34</v>
      </c>
      <c r="D148" s="7" t="s">
        <v>555</v>
      </c>
      <c r="E148" s="7" t="s">
        <v>556</v>
      </c>
      <c r="F148" s="7" t="s">
        <v>140</v>
      </c>
      <c r="G148" s="8">
        <v>45835</v>
      </c>
      <c r="H148" s="8">
        <v>46657</v>
      </c>
      <c r="I148" s="7" t="s">
        <v>557</v>
      </c>
      <c r="J148" s="7" t="s">
        <v>43</v>
      </c>
      <c r="K148" s="9" t="s">
        <v>558</v>
      </c>
      <c r="L148" s="14">
        <v>105842.87</v>
      </c>
      <c r="M148" s="1">
        <v>0</v>
      </c>
      <c r="N148" s="1">
        <v>107181.58</v>
      </c>
      <c r="O148" s="1">
        <v>2409794.34</v>
      </c>
      <c r="P148" s="1">
        <v>106779.95</v>
      </c>
      <c r="Q148" s="1">
        <f t="shared" si="40"/>
        <v>2303014.3899999997</v>
      </c>
      <c r="R148" s="1">
        <v>110317.72</v>
      </c>
      <c r="S148" s="1">
        <f t="shared" si="48"/>
        <v>2192696.6699999995</v>
      </c>
      <c r="T148" s="1">
        <v>115250.86</v>
      </c>
      <c r="U148" s="1">
        <f t="shared" si="53"/>
        <v>2077445.8099999994</v>
      </c>
      <c r="V148" s="1">
        <v>95152.91</v>
      </c>
      <c r="W148" s="1">
        <f t="shared" si="49"/>
        <v>1982292.8999999994</v>
      </c>
      <c r="X148" s="1">
        <v>91781.43</v>
      </c>
      <c r="Y148" s="1">
        <f t="shared" si="36"/>
        <v>1890511.4699999995</v>
      </c>
      <c r="Z148" s="25">
        <f t="shared" si="50"/>
        <v>1019150.37</v>
      </c>
      <c r="AA148" s="1">
        <v>91307.95</v>
      </c>
      <c r="AB148" s="1">
        <f t="shared" si="52"/>
        <v>1799203.5199999996</v>
      </c>
      <c r="AC148" s="1">
        <v>87550.89</v>
      </c>
      <c r="AD148" s="1">
        <f t="shared" si="43"/>
        <v>1711652.6299999997</v>
      </c>
      <c r="AE148" s="1">
        <v>107984.21</v>
      </c>
      <c r="AF148" s="1">
        <f>AD148-AE148</f>
        <v>1603668.4199999997</v>
      </c>
      <c r="AG148" s="1">
        <v>90318.73</v>
      </c>
      <c r="AH148" s="1">
        <f t="shared" si="45"/>
        <v>1513349.6899999997</v>
      </c>
      <c r="AI148" s="1">
        <v>0</v>
      </c>
      <c r="AJ148" s="1">
        <f t="shared" si="46"/>
        <v>1513349.6899999997</v>
      </c>
      <c r="AK148" s="1">
        <v>103541.54</v>
      </c>
      <c r="AL148" s="1">
        <f t="shared" si="51"/>
        <v>1409808.1499999997</v>
      </c>
      <c r="AM148" s="1">
        <v>117545.08</v>
      </c>
      <c r="AN148" s="1">
        <f t="shared" si="47"/>
        <v>1292263.0699999996</v>
      </c>
    </row>
    <row r="149" spans="2:40" ht="14.5" x14ac:dyDescent="0.35">
      <c r="B149" s="9" t="s">
        <v>559</v>
      </c>
      <c r="C149" s="7" t="s">
        <v>34</v>
      </c>
      <c r="D149" s="7" t="s">
        <v>560</v>
      </c>
      <c r="E149" s="7" t="s">
        <v>561</v>
      </c>
      <c r="F149" s="7" t="s">
        <v>917</v>
      </c>
      <c r="G149" s="8">
        <v>45607</v>
      </c>
      <c r="H149" s="8">
        <v>46337</v>
      </c>
      <c r="I149" s="7" t="s">
        <v>562</v>
      </c>
      <c r="J149" s="7" t="s">
        <v>43</v>
      </c>
      <c r="K149" s="9" t="s">
        <v>563</v>
      </c>
      <c r="L149" s="14">
        <v>150300</v>
      </c>
      <c r="M149" s="1">
        <v>425850</v>
      </c>
      <c r="N149" s="1">
        <v>25050</v>
      </c>
      <c r="O149" s="1">
        <v>400800</v>
      </c>
      <c r="P149" s="1">
        <v>25050</v>
      </c>
      <c r="Q149" s="1">
        <f t="shared" si="40"/>
        <v>375750</v>
      </c>
      <c r="R149" s="1">
        <v>25050</v>
      </c>
      <c r="S149" s="1">
        <f t="shared" si="48"/>
        <v>350700</v>
      </c>
      <c r="T149" s="1">
        <v>25050</v>
      </c>
      <c r="U149" s="1">
        <f t="shared" si="53"/>
        <v>325650</v>
      </c>
      <c r="V149" s="1">
        <v>25050</v>
      </c>
      <c r="W149" s="1">
        <f t="shared" si="49"/>
        <v>300600</v>
      </c>
      <c r="X149" s="1">
        <v>25050</v>
      </c>
      <c r="Y149" s="1">
        <f t="shared" si="36"/>
        <v>275550</v>
      </c>
      <c r="Z149" s="25">
        <f t="shared" si="50"/>
        <v>375750</v>
      </c>
      <c r="AA149" s="1">
        <v>25050</v>
      </c>
      <c r="AB149" s="1">
        <f t="shared" si="52"/>
        <v>250500</v>
      </c>
      <c r="AC149" s="1">
        <v>25050</v>
      </c>
      <c r="AD149" s="1">
        <f t="shared" si="43"/>
        <v>225450</v>
      </c>
      <c r="AE149" s="1">
        <v>25050</v>
      </c>
      <c r="AF149" s="1">
        <f>AD149-AE149</f>
        <v>200400</v>
      </c>
      <c r="AG149" s="1">
        <v>25050</v>
      </c>
      <c r="AH149" s="1">
        <f t="shared" si="45"/>
        <v>175350</v>
      </c>
      <c r="AI149" s="1">
        <v>25050</v>
      </c>
      <c r="AJ149" s="1">
        <f t="shared" si="46"/>
        <v>150300</v>
      </c>
      <c r="AK149" s="1">
        <v>50100</v>
      </c>
      <c r="AL149" s="1">
        <f t="shared" si="51"/>
        <v>100200</v>
      </c>
      <c r="AM149" s="1">
        <v>0</v>
      </c>
      <c r="AN149" s="1">
        <f t="shared" si="47"/>
        <v>100200</v>
      </c>
    </row>
    <row r="150" spans="2:40" ht="14.5" x14ac:dyDescent="0.35">
      <c r="B150" s="31" t="s">
        <v>559</v>
      </c>
      <c r="C150" s="29" t="s">
        <v>39</v>
      </c>
      <c r="D150" s="29" t="s">
        <v>560</v>
      </c>
      <c r="E150" s="29" t="s">
        <v>564</v>
      </c>
      <c r="F150" s="29" t="s">
        <v>917</v>
      </c>
      <c r="G150" s="30">
        <v>44805</v>
      </c>
      <c r="H150" s="30">
        <v>45536</v>
      </c>
      <c r="I150" s="29" t="s">
        <v>565</v>
      </c>
      <c r="J150" s="29" t="s">
        <v>43</v>
      </c>
      <c r="K150" s="31" t="s">
        <v>566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f t="shared" si="40"/>
        <v>0</v>
      </c>
      <c r="R150" s="32">
        <v>0</v>
      </c>
      <c r="S150" s="32">
        <f t="shared" si="48"/>
        <v>0</v>
      </c>
      <c r="T150" s="32">
        <v>0</v>
      </c>
      <c r="U150" s="32">
        <f t="shared" si="53"/>
        <v>0</v>
      </c>
      <c r="V150" s="32">
        <v>0</v>
      </c>
      <c r="W150" s="32">
        <f t="shared" si="49"/>
        <v>0</v>
      </c>
      <c r="X150" s="32">
        <v>0</v>
      </c>
      <c r="Y150" s="32">
        <f t="shared" si="36"/>
        <v>0</v>
      </c>
      <c r="Z150" s="32">
        <f t="shared" si="50"/>
        <v>0</v>
      </c>
      <c r="AA150" s="32">
        <v>0</v>
      </c>
      <c r="AB150" s="32">
        <v>0</v>
      </c>
      <c r="AC150" s="32">
        <v>0</v>
      </c>
      <c r="AD150" s="32">
        <f t="shared" si="43"/>
        <v>0</v>
      </c>
      <c r="AE150" s="32">
        <v>0</v>
      </c>
      <c r="AF150" s="32">
        <f>AD150-AE150</f>
        <v>0</v>
      </c>
      <c r="AG150" s="32">
        <v>0</v>
      </c>
      <c r="AH150" s="32">
        <f t="shared" si="45"/>
        <v>0</v>
      </c>
      <c r="AI150" s="32">
        <v>0</v>
      </c>
      <c r="AJ150" s="32">
        <f t="shared" si="46"/>
        <v>0</v>
      </c>
      <c r="AK150" s="32">
        <v>0</v>
      </c>
      <c r="AL150" s="32">
        <f t="shared" si="51"/>
        <v>0</v>
      </c>
      <c r="AM150" s="32">
        <v>0</v>
      </c>
      <c r="AN150" s="32">
        <f t="shared" si="47"/>
        <v>0</v>
      </c>
    </row>
    <row r="151" spans="2:40" ht="14.5" x14ac:dyDescent="0.35">
      <c r="B151" s="9" t="s">
        <v>567</v>
      </c>
      <c r="C151" s="7" t="s">
        <v>34</v>
      </c>
      <c r="D151" s="7" t="s">
        <v>568</v>
      </c>
      <c r="E151" s="7" t="s">
        <v>569</v>
      </c>
      <c r="F151" s="7" t="s">
        <v>917</v>
      </c>
      <c r="G151" s="8">
        <v>45330</v>
      </c>
      <c r="H151" s="8">
        <v>47157</v>
      </c>
      <c r="I151" s="7" t="s">
        <v>570</v>
      </c>
      <c r="J151" s="7" t="s">
        <v>43</v>
      </c>
      <c r="K151" s="9" t="s">
        <v>571</v>
      </c>
      <c r="L151" s="14">
        <v>90276.62</v>
      </c>
      <c r="M151" s="1">
        <v>171095.69</v>
      </c>
      <c r="N151" s="1">
        <v>12896.66</v>
      </c>
      <c r="O151" s="1">
        <v>158199.03</v>
      </c>
      <c r="P151" s="1">
        <v>12896.66</v>
      </c>
      <c r="Q151" s="1">
        <v>168940.79</v>
      </c>
      <c r="R151" s="1">
        <v>12896.66</v>
      </c>
      <c r="S151" s="1">
        <f t="shared" si="48"/>
        <v>156044.13</v>
      </c>
      <c r="T151" s="1">
        <v>17601.060000000001</v>
      </c>
      <c r="U151" s="1">
        <f t="shared" si="53"/>
        <v>138443.07</v>
      </c>
      <c r="V151" s="1">
        <v>13484.71</v>
      </c>
      <c r="W151" s="1">
        <f t="shared" si="49"/>
        <v>124958.36000000002</v>
      </c>
      <c r="X151" s="1">
        <v>13484.71</v>
      </c>
      <c r="Y151" s="1">
        <f t="shared" si="36"/>
        <v>111473.65000000002</v>
      </c>
      <c r="Z151" s="25">
        <f t="shared" si="50"/>
        <v>213991.20999999996</v>
      </c>
      <c r="AA151" s="1">
        <v>13484.71</v>
      </c>
      <c r="AB151" s="1">
        <f>Y151-AA151</f>
        <v>97988.940000000031</v>
      </c>
      <c r="AC151" s="1">
        <v>13484.71</v>
      </c>
      <c r="AD151" s="1">
        <f t="shared" si="43"/>
        <v>84504.23000000004</v>
      </c>
      <c r="AE151" s="1">
        <v>13484.71</v>
      </c>
      <c r="AF151" s="1">
        <f>AD151-AE151</f>
        <v>71019.520000000048</v>
      </c>
      <c r="AG151" s="1">
        <v>13484.71</v>
      </c>
      <c r="AH151" s="1">
        <f t="shared" si="45"/>
        <v>57534.810000000049</v>
      </c>
      <c r="AI151" s="1">
        <v>13484.71</v>
      </c>
      <c r="AJ151" s="1">
        <f t="shared" si="46"/>
        <v>44050.100000000049</v>
      </c>
      <c r="AK151" s="1">
        <v>15879.59</v>
      </c>
      <c r="AL151" s="1">
        <f t="shared" si="51"/>
        <v>28170.510000000049</v>
      </c>
      <c r="AM151" s="1">
        <v>14083.43</v>
      </c>
      <c r="AN151" s="1">
        <f>14685.8+422502.9</f>
        <v>437188.7</v>
      </c>
    </row>
    <row r="152" spans="2:40" ht="14.5" x14ac:dyDescent="0.35">
      <c r="B152" s="9" t="s">
        <v>572</v>
      </c>
      <c r="C152" s="7" t="s">
        <v>34</v>
      </c>
      <c r="D152" s="7" t="s">
        <v>573</v>
      </c>
      <c r="E152" s="7" t="s">
        <v>574</v>
      </c>
      <c r="F152" s="7" t="s">
        <v>917</v>
      </c>
      <c r="G152" s="8">
        <v>45733</v>
      </c>
      <c r="H152" s="8">
        <v>46258</v>
      </c>
      <c r="I152" s="7" t="s">
        <v>575</v>
      </c>
      <c r="J152" s="7" t="s">
        <v>109</v>
      </c>
      <c r="K152" s="9">
        <v>0</v>
      </c>
      <c r="L152" s="14">
        <v>0</v>
      </c>
      <c r="M152" s="1">
        <v>0</v>
      </c>
      <c r="N152" s="1">
        <v>0</v>
      </c>
      <c r="O152" s="1">
        <v>0</v>
      </c>
      <c r="P152" s="1">
        <v>0</v>
      </c>
      <c r="Q152" s="1">
        <f t="shared" ref="Q152:Q176" si="54">O152-P152</f>
        <v>0</v>
      </c>
      <c r="R152" s="1">
        <v>0</v>
      </c>
      <c r="S152" s="1">
        <f t="shared" si="48"/>
        <v>0</v>
      </c>
      <c r="T152" s="1">
        <v>0</v>
      </c>
      <c r="U152" s="1">
        <f t="shared" si="53"/>
        <v>0</v>
      </c>
      <c r="V152" s="1">
        <v>0</v>
      </c>
      <c r="W152" s="1">
        <f t="shared" si="49"/>
        <v>0</v>
      </c>
      <c r="X152" s="1">
        <v>0</v>
      </c>
      <c r="Y152" s="1">
        <f t="shared" si="36"/>
        <v>0</v>
      </c>
      <c r="Z152" s="25">
        <f t="shared" si="50"/>
        <v>0</v>
      </c>
      <c r="AA152" s="1">
        <v>0</v>
      </c>
      <c r="AB152" s="1">
        <f>Y152-AA152</f>
        <v>0</v>
      </c>
      <c r="AC152" s="1">
        <v>0</v>
      </c>
      <c r="AD152" s="1">
        <f t="shared" si="43"/>
        <v>0</v>
      </c>
      <c r="AE152" s="1">
        <v>0</v>
      </c>
      <c r="AF152" s="27">
        <v>400318.2</v>
      </c>
      <c r="AG152" s="1">
        <v>0</v>
      </c>
      <c r="AH152" s="1">
        <f t="shared" si="45"/>
        <v>400318.2</v>
      </c>
      <c r="AI152" s="1">
        <v>0</v>
      </c>
      <c r="AJ152" s="1">
        <f t="shared" si="46"/>
        <v>400318.2</v>
      </c>
      <c r="AK152" s="1">
        <v>0</v>
      </c>
      <c r="AL152" s="1">
        <f t="shared" si="51"/>
        <v>400318.2</v>
      </c>
      <c r="AM152" s="1">
        <v>0</v>
      </c>
      <c r="AN152" s="1">
        <f t="shared" si="47"/>
        <v>400318.2</v>
      </c>
    </row>
    <row r="153" spans="2:40" ht="14.5" x14ac:dyDescent="0.35">
      <c r="B153" s="9" t="s">
        <v>576</v>
      </c>
      <c r="C153" s="7" t="s">
        <v>34</v>
      </c>
      <c r="D153" s="7" t="s">
        <v>577</v>
      </c>
      <c r="E153" s="7" t="s">
        <v>578</v>
      </c>
      <c r="F153" s="7" t="s">
        <v>916</v>
      </c>
      <c r="G153" s="8">
        <v>45798</v>
      </c>
      <c r="H153" s="8">
        <v>46712</v>
      </c>
      <c r="I153" s="7" t="s">
        <v>579</v>
      </c>
      <c r="J153" s="7" t="s">
        <v>456</v>
      </c>
      <c r="K153" s="9">
        <v>0</v>
      </c>
      <c r="L153" s="14">
        <v>30486.27</v>
      </c>
      <c r="M153" s="1">
        <v>0</v>
      </c>
      <c r="N153" s="1">
        <v>12553.17</v>
      </c>
      <c r="O153" s="1">
        <v>525439.82999999996</v>
      </c>
      <c r="P153" s="1">
        <v>45025.27</v>
      </c>
      <c r="Q153" s="1">
        <f t="shared" si="54"/>
        <v>480414.55999999994</v>
      </c>
      <c r="R153" s="1">
        <v>17933.099999999999</v>
      </c>
      <c r="S153" s="1">
        <f t="shared" si="48"/>
        <v>462481.45999999996</v>
      </c>
      <c r="T153" s="1">
        <v>17933.099999999999</v>
      </c>
      <c r="U153" s="1">
        <f t="shared" si="53"/>
        <v>444548.36</v>
      </c>
      <c r="V153" s="1">
        <v>17933.099999999999</v>
      </c>
      <c r="W153" s="1">
        <f t="shared" si="49"/>
        <v>426615.26</v>
      </c>
      <c r="X153" s="1">
        <v>17933.099999999999</v>
      </c>
      <c r="Y153" s="1">
        <f t="shared" si="36"/>
        <v>408682.16000000003</v>
      </c>
      <c r="Z153" s="25">
        <f t="shared" si="50"/>
        <v>213596.41000000003</v>
      </c>
      <c r="AA153" s="1">
        <v>17933.099999999999</v>
      </c>
      <c r="AB153" s="1">
        <f>Y153-AA153</f>
        <v>390749.06000000006</v>
      </c>
      <c r="AC153" s="1">
        <v>17933.099999999999</v>
      </c>
      <c r="AD153" s="1">
        <f t="shared" si="43"/>
        <v>372815.96000000008</v>
      </c>
      <c r="AE153" s="1">
        <v>17933.099999999999</v>
      </c>
      <c r="AF153" s="1">
        <f>AD153-AE153</f>
        <v>354882.8600000001</v>
      </c>
      <c r="AG153" s="1">
        <v>17933.099999999999</v>
      </c>
      <c r="AH153" s="1">
        <f t="shared" si="45"/>
        <v>336949.76000000013</v>
      </c>
      <c r="AI153" s="1">
        <v>17933.099999999999</v>
      </c>
      <c r="AJ153" s="1">
        <f t="shared" si="46"/>
        <v>319016.66000000015</v>
      </c>
      <c r="AK153" s="1">
        <v>27132.91</v>
      </c>
      <c r="AL153" s="1">
        <f t="shared" si="51"/>
        <v>291883.75000000017</v>
      </c>
      <c r="AM153" s="1">
        <v>20999.7</v>
      </c>
      <c r="AN153" s="1">
        <f t="shared" si="47"/>
        <v>270884.05000000016</v>
      </c>
    </row>
    <row r="154" spans="2:40" ht="14.5" x14ac:dyDescent="0.35">
      <c r="B154" s="31" t="s">
        <v>580</v>
      </c>
      <c r="C154" s="29" t="s">
        <v>39</v>
      </c>
      <c r="D154" s="29" t="s">
        <v>581</v>
      </c>
      <c r="E154" s="29" t="s">
        <v>582</v>
      </c>
      <c r="F154" s="29" t="s">
        <v>917</v>
      </c>
      <c r="G154" s="30">
        <v>44302</v>
      </c>
      <c r="H154" s="30">
        <v>46127</v>
      </c>
      <c r="I154" s="29" t="s">
        <v>583</v>
      </c>
      <c r="J154" s="29" t="s">
        <v>584</v>
      </c>
      <c r="K154" s="31"/>
      <c r="L154" s="32">
        <v>3019.8</v>
      </c>
      <c r="M154" s="32">
        <v>0</v>
      </c>
      <c r="N154" s="32">
        <v>503.3</v>
      </c>
      <c r="O154" s="32">
        <v>145782.74</v>
      </c>
      <c r="P154" s="32">
        <v>503.3</v>
      </c>
      <c r="Q154" s="32">
        <f t="shared" si="54"/>
        <v>145279.44</v>
      </c>
      <c r="R154" s="32">
        <v>503.3</v>
      </c>
      <c r="S154" s="32">
        <f t="shared" si="48"/>
        <v>144776.14000000001</v>
      </c>
      <c r="T154" s="32">
        <v>503.3</v>
      </c>
      <c r="U154" s="32">
        <f t="shared" si="53"/>
        <v>144272.84000000003</v>
      </c>
      <c r="V154" s="32">
        <v>503.3</v>
      </c>
      <c r="W154" s="32">
        <f t="shared" si="49"/>
        <v>143769.54000000004</v>
      </c>
      <c r="X154" s="32">
        <v>0</v>
      </c>
      <c r="Y154" s="32">
        <f t="shared" si="36"/>
        <v>143769.54000000004</v>
      </c>
      <c r="Z154" s="32">
        <f t="shared" si="50"/>
        <v>5536.3000000000011</v>
      </c>
      <c r="AA154" s="32">
        <v>0</v>
      </c>
      <c r="AB154" s="32">
        <v>0</v>
      </c>
      <c r="AC154" s="32">
        <v>0</v>
      </c>
      <c r="AD154" s="32">
        <f t="shared" si="43"/>
        <v>0</v>
      </c>
      <c r="AE154" s="32">
        <v>0</v>
      </c>
      <c r="AF154" s="32">
        <f>AD154-AE154</f>
        <v>0</v>
      </c>
      <c r="AG154" s="32">
        <v>0</v>
      </c>
      <c r="AH154" s="32">
        <f t="shared" si="45"/>
        <v>0</v>
      </c>
      <c r="AI154" s="32">
        <v>0</v>
      </c>
      <c r="AJ154" s="32">
        <f t="shared" si="46"/>
        <v>0</v>
      </c>
      <c r="AK154" s="32">
        <v>0</v>
      </c>
      <c r="AL154" s="32">
        <f t="shared" si="51"/>
        <v>0</v>
      </c>
      <c r="AM154" s="32">
        <v>0</v>
      </c>
      <c r="AN154" s="32">
        <f t="shared" si="47"/>
        <v>0</v>
      </c>
    </row>
    <row r="155" spans="2:40" ht="14.5" x14ac:dyDescent="0.35">
      <c r="B155" s="9" t="s">
        <v>585</v>
      </c>
      <c r="C155" s="7" t="s">
        <v>34</v>
      </c>
      <c r="D155" s="7" t="s">
        <v>586</v>
      </c>
      <c r="E155" s="7" t="s">
        <v>587</v>
      </c>
      <c r="F155" s="7" t="s">
        <v>917</v>
      </c>
      <c r="G155" s="8">
        <v>45110</v>
      </c>
      <c r="H155" s="8">
        <v>46937</v>
      </c>
      <c r="I155" s="7" t="s">
        <v>188</v>
      </c>
      <c r="J155" s="7" t="s">
        <v>43</v>
      </c>
      <c r="K155" s="9" t="s">
        <v>588</v>
      </c>
      <c r="L155" s="14">
        <v>178253.6</v>
      </c>
      <c r="M155" s="1">
        <v>1149873.96</v>
      </c>
      <c r="N155" s="1">
        <v>25464.799999999999</v>
      </c>
      <c r="O155" s="1">
        <v>1124409.1599999999</v>
      </c>
      <c r="P155" s="1">
        <v>25464.799999999999</v>
      </c>
      <c r="Q155" s="1">
        <f t="shared" si="54"/>
        <v>1098944.3599999999</v>
      </c>
      <c r="R155" s="1">
        <v>25464.799999999999</v>
      </c>
      <c r="S155" s="1">
        <f t="shared" si="48"/>
        <v>1073479.5599999998</v>
      </c>
      <c r="T155" s="1">
        <v>25464.799999999999</v>
      </c>
      <c r="U155" s="1">
        <f t="shared" si="53"/>
        <v>1048014.7599999998</v>
      </c>
      <c r="V155" s="1">
        <v>25464.799999999999</v>
      </c>
      <c r="W155" s="1">
        <f t="shared" si="49"/>
        <v>1022549.9599999997</v>
      </c>
      <c r="X155" s="1">
        <v>25464.799999999999</v>
      </c>
      <c r="Y155" s="1">
        <f t="shared" si="36"/>
        <v>997085.15999999968</v>
      </c>
      <c r="Z155" s="25">
        <f t="shared" si="50"/>
        <v>381971.99999999994</v>
      </c>
      <c r="AA155" s="1">
        <v>25464.799999999999</v>
      </c>
      <c r="AB155" s="1">
        <f t="shared" ref="AB155:AB161" si="55">Y155-AA155</f>
        <v>971620.35999999964</v>
      </c>
      <c r="AC155" s="1">
        <v>25464.799999999999</v>
      </c>
      <c r="AD155" s="1">
        <f t="shared" si="43"/>
        <v>946155.55999999959</v>
      </c>
      <c r="AE155" s="1">
        <v>0</v>
      </c>
      <c r="AF155" s="1">
        <f>AD155-AE155</f>
        <v>946155.55999999959</v>
      </c>
      <c r="AG155" s="1">
        <v>25464.799999999999</v>
      </c>
      <c r="AH155" s="1">
        <f t="shared" si="45"/>
        <v>920690.75999999954</v>
      </c>
      <c r="AI155" s="1">
        <v>25464.799999999999</v>
      </c>
      <c r="AJ155" s="1">
        <f t="shared" si="46"/>
        <v>895225.9599999995</v>
      </c>
      <c r="AK155" s="1">
        <v>0</v>
      </c>
      <c r="AL155" s="1">
        <f t="shared" si="51"/>
        <v>895225.9599999995</v>
      </c>
      <c r="AM155" s="1">
        <f>25464.8+25464.8+25464.8+25464.8+25464.8</f>
        <v>127324</v>
      </c>
      <c r="AN155" s="1">
        <f t="shared" si="47"/>
        <v>767901.9599999995</v>
      </c>
    </row>
    <row r="156" spans="2:40" ht="14.5" x14ac:dyDescent="0.35">
      <c r="B156" s="9" t="s">
        <v>589</v>
      </c>
      <c r="C156" s="7" t="s">
        <v>34</v>
      </c>
      <c r="D156" s="7" t="s">
        <v>590</v>
      </c>
      <c r="E156" s="7" t="s">
        <v>591</v>
      </c>
      <c r="F156" s="7" t="s">
        <v>916</v>
      </c>
      <c r="G156" s="8">
        <v>45201</v>
      </c>
      <c r="H156" s="8">
        <v>47028</v>
      </c>
      <c r="I156" s="7" t="s">
        <v>592</v>
      </c>
      <c r="J156" s="7" t="s">
        <v>164</v>
      </c>
      <c r="K156" s="9" t="s">
        <v>593</v>
      </c>
      <c r="L156" s="14">
        <v>124932.15</v>
      </c>
      <c r="M156" s="1">
        <v>180082.7</v>
      </c>
      <c r="N156" s="1">
        <v>17850</v>
      </c>
      <c r="O156" s="1">
        <v>162232.70000000001</v>
      </c>
      <c r="P156" s="1">
        <v>17850</v>
      </c>
      <c r="Q156" s="1">
        <f t="shared" si="54"/>
        <v>144382.70000000001</v>
      </c>
      <c r="R156" s="1">
        <v>17850</v>
      </c>
      <c r="S156" s="1">
        <v>168099.88000000006</v>
      </c>
      <c r="T156" s="1">
        <v>17850</v>
      </c>
      <c r="U156" s="1">
        <f t="shared" si="53"/>
        <v>150249.88000000006</v>
      </c>
      <c r="V156" s="1">
        <v>32017.35</v>
      </c>
      <c r="W156" s="1">
        <f t="shared" si="49"/>
        <v>118232.53000000006</v>
      </c>
      <c r="X156" s="1">
        <v>19424.150000000001</v>
      </c>
      <c r="Y156" s="1">
        <f t="shared" si="36"/>
        <v>98808.380000000063</v>
      </c>
      <c r="Z156" s="25">
        <f t="shared" si="50"/>
        <v>306046.10000000003</v>
      </c>
      <c r="AA156" s="1">
        <v>19424.150000000001</v>
      </c>
      <c r="AB156" s="1">
        <f t="shared" si="55"/>
        <v>79384.230000000069</v>
      </c>
      <c r="AC156" s="1">
        <v>19424.150000000001</v>
      </c>
      <c r="AD156" s="1">
        <f t="shared" si="43"/>
        <v>59960.080000000067</v>
      </c>
      <c r="AE156" s="1">
        <v>19424.150000000001</v>
      </c>
      <c r="AF156" s="27">
        <v>1141941.68</v>
      </c>
      <c r="AG156" s="1">
        <v>19404.73</v>
      </c>
      <c r="AH156" s="1">
        <f t="shared" si="45"/>
        <v>1122536.95</v>
      </c>
      <c r="AI156" s="1">
        <v>19404.73</v>
      </c>
      <c r="AJ156" s="1">
        <f t="shared" si="46"/>
        <v>1103132.22</v>
      </c>
      <c r="AK156" s="1">
        <v>19404.73</v>
      </c>
      <c r="AL156" s="1">
        <f t="shared" si="51"/>
        <v>1083727.49</v>
      </c>
      <c r="AM156" s="1">
        <v>0</v>
      </c>
      <c r="AN156" s="1">
        <f t="shared" si="47"/>
        <v>1083727.49</v>
      </c>
    </row>
    <row r="157" spans="2:40" ht="14.5" x14ac:dyDescent="0.35">
      <c r="B157" s="31" t="s">
        <v>594</v>
      </c>
      <c r="C157" s="29" t="s">
        <v>39</v>
      </c>
      <c r="D157" s="29" t="s">
        <v>595</v>
      </c>
      <c r="E157" s="29" t="s">
        <v>596</v>
      </c>
      <c r="F157" s="29" t="s">
        <v>917</v>
      </c>
      <c r="G157" s="30">
        <v>45254</v>
      </c>
      <c r="H157" s="30">
        <v>46166</v>
      </c>
      <c r="I157" s="29" t="s">
        <v>597</v>
      </c>
      <c r="J157" s="29" t="s">
        <v>43</v>
      </c>
      <c r="K157" s="31" t="s">
        <v>598</v>
      </c>
      <c r="L157" s="32">
        <v>0</v>
      </c>
      <c r="M157" s="32">
        <v>0</v>
      </c>
      <c r="N157" s="32">
        <v>0</v>
      </c>
      <c r="O157" s="32">
        <v>59000</v>
      </c>
      <c r="P157" s="32">
        <v>0</v>
      </c>
      <c r="Q157" s="32">
        <f t="shared" si="54"/>
        <v>59000</v>
      </c>
      <c r="R157" s="32">
        <v>0</v>
      </c>
      <c r="S157" s="32">
        <f t="shared" ref="S157:S179" si="56">Q157-R157</f>
        <v>59000</v>
      </c>
      <c r="T157" s="32">
        <v>17700</v>
      </c>
      <c r="U157" s="32">
        <f t="shared" si="53"/>
        <v>41300</v>
      </c>
      <c r="V157" s="32">
        <v>17700</v>
      </c>
      <c r="W157" s="43">
        <v>118000</v>
      </c>
      <c r="X157" s="32">
        <v>4720</v>
      </c>
      <c r="Y157" s="32">
        <f t="shared" si="36"/>
        <v>113280</v>
      </c>
      <c r="Z157" s="32">
        <f t="shared" si="50"/>
        <v>54280</v>
      </c>
      <c r="AA157" s="32">
        <v>4720</v>
      </c>
      <c r="AB157" s="32">
        <f t="shared" si="55"/>
        <v>108560</v>
      </c>
      <c r="AC157" s="32">
        <v>4720</v>
      </c>
      <c r="AD157" s="32">
        <f t="shared" si="43"/>
        <v>103840</v>
      </c>
      <c r="AE157" s="32">
        <v>4720</v>
      </c>
      <c r="AF157" s="32">
        <f t="shared" ref="AF157:AF220" si="57">AD157-AE157</f>
        <v>99120</v>
      </c>
      <c r="AG157" s="32">
        <v>2360</v>
      </c>
      <c r="AH157" s="32">
        <f t="shared" si="45"/>
        <v>96760</v>
      </c>
      <c r="AI157" s="32">
        <v>2360</v>
      </c>
      <c r="AJ157" s="32">
        <f t="shared" si="46"/>
        <v>94400</v>
      </c>
      <c r="AK157" s="32">
        <v>2360</v>
      </c>
      <c r="AL157" s="32">
        <f t="shared" si="51"/>
        <v>92040</v>
      </c>
      <c r="AM157" s="32">
        <v>0</v>
      </c>
      <c r="AN157" s="32">
        <f t="shared" si="47"/>
        <v>92040</v>
      </c>
    </row>
    <row r="158" spans="2:40" ht="14.5" x14ac:dyDescent="0.35">
      <c r="B158" s="33" t="s">
        <v>874</v>
      </c>
      <c r="C158" s="34" t="s">
        <v>34</v>
      </c>
      <c r="D158" s="34" t="s">
        <v>875</v>
      </c>
      <c r="E158" s="34" t="s">
        <v>876</v>
      </c>
      <c r="F158" s="34" t="s">
        <v>140</v>
      </c>
      <c r="G158" s="35">
        <v>45868</v>
      </c>
      <c r="H158" s="35">
        <v>47694</v>
      </c>
      <c r="I158" s="34" t="s">
        <v>877</v>
      </c>
      <c r="J158" s="34" t="s">
        <v>43</v>
      </c>
      <c r="K158" s="36">
        <v>0</v>
      </c>
      <c r="L158" s="37">
        <v>0</v>
      </c>
      <c r="M158" s="37">
        <v>0</v>
      </c>
      <c r="N158" s="37">
        <v>0</v>
      </c>
      <c r="O158" s="37">
        <v>0</v>
      </c>
      <c r="P158" s="37">
        <v>0</v>
      </c>
      <c r="Q158" s="37">
        <f t="shared" si="54"/>
        <v>0</v>
      </c>
      <c r="R158" s="37">
        <v>0</v>
      </c>
      <c r="S158" s="37">
        <f t="shared" si="56"/>
        <v>0</v>
      </c>
      <c r="T158" s="37">
        <v>0</v>
      </c>
      <c r="U158" s="37">
        <f t="shared" si="53"/>
        <v>0</v>
      </c>
      <c r="V158" s="37">
        <v>0</v>
      </c>
      <c r="W158" s="37">
        <f t="shared" ref="W158:W219" si="58">U158-V158</f>
        <v>0</v>
      </c>
      <c r="X158" s="37">
        <v>80580.84</v>
      </c>
      <c r="Y158" s="37">
        <f t="shared" si="36"/>
        <v>-80580.84</v>
      </c>
      <c r="Z158" s="25">
        <f t="shared" si="50"/>
        <v>198186.79</v>
      </c>
      <c r="AA158" s="37">
        <v>40549.509999999995</v>
      </c>
      <c r="AB158" s="37">
        <f t="shared" si="55"/>
        <v>-121130.34999999999</v>
      </c>
      <c r="AC158" s="37">
        <v>38867.78</v>
      </c>
      <c r="AD158" s="37">
        <f t="shared" si="43"/>
        <v>-159998.13</v>
      </c>
      <c r="AE158" s="37">
        <v>38188.660000000003</v>
      </c>
      <c r="AF158" s="37">
        <f t="shared" si="57"/>
        <v>-198186.79</v>
      </c>
      <c r="AG158" s="37">
        <v>40793.839999999997</v>
      </c>
      <c r="AH158" s="37">
        <f t="shared" si="45"/>
        <v>-238980.63</v>
      </c>
      <c r="AI158" s="37">
        <v>40793.839999999997</v>
      </c>
      <c r="AJ158" s="37">
        <f t="shared" si="46"/>
        <v>-279774.46999999997</v>
      </c>
      <c r="AK158" s="37">
        <v>48281.13</v>
      </c>
      <c r="AL158" s="37">
        <f t="shared" si="51"/>
        <v>-328055.59999999998</v>
      </c>
      <c r="AM158" s="37">
        <v>47117.67</v>
      </c>
      <c r="AN158" s="37">
        <f t="shared" si="47"/>
        <v>-375173.26999999996</v>
      </c>
    </row>
    <row r="159" spans="2:40" ht="14.5" x14ac:dyDescent="0.35">
      <c r="B159" s="9" t="s">
        <v>599</v>
      </c>
      <c r="C159" s="7" t="s">
        <v>34</v>
      </c>
      <c r="D159" s="7" t="s">
        <v>600</v>
      </c>
      <c r="E159" s="7" t="s">
        <v>910</v>
      </c>
      <c r="F159" s="7" t="s">
        <v>918</v>
      </c>
      <c r="G159" s="8">
        <v>45278</v>
      </c>
      <c r="H159" s="8">
        <v>46191</v>
      </c>
      <c r="I159" s="7" t="s">
        <v>601</v>
      </c>
      <c r="J159" s="7" t="s">
        <v>602</v>
      </c>
      <c r="K159" s="9" t="s">
        <v>603</v>
      </c>
      <c r="L159" s="14">
        <v>49797.84</v>
      </c>
      <c r="M159" s="1">
        <v>100702.47</v>
      </c>
      <c r="N159" s="1">
        <v>8299.64</v>
      </c>
      <c r="O159" s="1">
        <v>92402.83</v>
      </c>
      <c r="P159" s="1">
        <v>8299.64</v>
      </c>
      <c r="Q159" s="1">
        <f t="shared" si="54"/>
        <v>84103.19</v>
      </c>
      <c r="R159" s="1">
        <v>0</v>
      </c>
      <c r="S159" s="1">
        <f t="shared" si="56"/>
        <v>84103.19</v>
      </c>
      <c r="T159" s="1">
        <v>8299.64</v>
      </c>
      <c r="U159" s="1">
        <f t="shared" si="53"/>
        <v>75803.55</v>
      </c>
      <c r="V159" s="1">
        <v>16599.28</v>
      </c>
      <c r="W159" s="1">
        <f t="shared" si="58"/>
        <v>59204.270000000004</v>
      </c>
      <c r="X159" s="1">
        <v>0</v>
      </c>
      <c r="Y159" s="1">
        <f t="shared" si="36"/>
        <v>59204.270000000004</v>
      </c>
      <c r="Z159" s="25">
        <f t="shared" si="50"/>
        <v>116194.95999999999</v>
      </c>
      <c r="AA159" s="1">
        <v>16599.28</v>
      </c>
      <c r="AB159" s="1">
        <f t="shared" si="55"/>
        <v>42604.990000000005</v>
      </c>
      <c r="AC159" s="1">
        <v>0</v>
      </c>
      <c r="AD159" s="1">
        <f t="shared" si="43"/>
        <v>42604.990000000005</v>
      </c>
      <c r="AE159" s="1">
        <v>8299.64</v>
      </c>
      <c r="AF159" s="1">
        <f t="shared" si="57"/>
        <v>34305.350000000006</v>
      </c>
      <c r="AG159" s="1">
        <v>8299.64</v>
      </c>
      <c r="AH159" s="1">
        <f t="shared" si="45"/>
        <v>26005.710000000006</v>
      </c>
      <c r="AI159" s="1">
        <v>8299.64</v>
      </c>
      <c r="AJ159" s="1">
        <f t="shared" si="46"/>
        <v>17706.070000000007</v>
      </c>
      <c r="AK159" s="1">
        <v>16599.28</v>
      </c>
      <c r="AL159" s="1">
        <f t="shared" si="51"/>
        <v>1106.7900000000081</v>
      </c>
      <c r="AM159" s="1">
        <f>8299.64+8299.64</f>
        <v>16599.28</v>
      </c>
      <c r="AN159" s="38">
        <f t="shared" si="47"/>
        <v>-15492.489999999991</v>
      </c>
    </row>
    <row r="160" spans="2:40" ht="14.5" x14ac:dyDescent="0.35">
      <c r="B160" s="9" t="s">
        <v>599</v>
      </c>
      <c r="C160" s="7" t="s">
        <v>34</v>
      </c>
      <c r="D160" s="7" t="s">
        <v>600</v>
      </c>
      <c r="E160" s="7" t="s">
        <v>604</v>
      </c>
      <c r="F160" s="7" t="s">
        <v>918</v>
      </c>
      <c r="G160" s="8">
        <v>45349</v>
      </c>
      <c r="H160" s="8">
        <v>46261</v>
      </c>
      <c r="I160" s="7" t="s">
        <v>605</v>
      </c>
      <c r="J160" s="7" t="s">
        <v>304</v>
      </c>
      <c r="K160" s="9" t="s">
        <v>603</v>
      </c>
      <c r="L160" s="14">
        <v>51525.95</v>
      </c>
      <c r="M160" s="1">
        <v>0</v>
      </c>
      <c r="N160" s="1">
        <v>7360.85</v>
      </c>
      <c r="O160" s="1">
        <v>106732.31</v>
      </c>
      <c r="P160" s="1">
        <v>7360.85</v>
      </c>
      <c r="Q160" s="1">
        <f t="shared" si="54"/>
        <v>99371.459999999992</v>
      </c>
      <c r="R160" s="1">
        <v>7360.85</v>
      </c>
      <c r="S160" s="1">
        <f t="shared" si="56"/>
        <v>92010.609999999986</v>
      </c>
      <c r="T160" s="1">
        <v>7360.85</v>
      </c>
      <c r="U160" s="1">
        <f t="shared" si="53"/>
        <v>84649.75999999998</v>
      </c>
      <c r="V160" s="1">
        <v>7360.85</v>
      </c>
      <c r="W160" s="1">
        <f t="shared" si="58"/>
        <v>77288.909999999974</v>
      </c>
      <c r="X160" s="1">
        <v>14721.7</v>
      </c>
      <c r="Y160" s="1">
        <f t="shared" si="36"/>
        <v>62567.209999999977</v>
      </c>
      <c r="Z160" s="25">
        <f t="shared" si="50"/>
        <v>117773.60000000002</v>
      </c>
      <c r="AA160" s="1">
        <v>0</v>
      </c>
      <c r="AB160" s="1">
        <f t="shared" si="55"/>
        <v>62567.209999999977</v>
      </c>
      <c r="AC160" s="1">
        <v>7360.85</v>
      </c>
      <c r="AD160" s="1">
        <f t="shared" si="43"/>
        <v>55206.359999999979</v>
      </c>
      <c r="AE160" s="1">
        <v>7360.85</v>
      </c>
      <c r="AF160" s="1">
        <f t="shared" si="57"/>
        <v>47845.50999999998</v>
      </c>
      <c r="AG160" s="1">
        <v>7360.85</v>
      </c>
      <c r="AH160" s="1">
        <f t="shared" si="45"/>
        <v>40484.659999999982</v>
      </c>
      <c r="AI160" s="1">
        <v>7360.85</v>
      </c>
      <c r="AJ160" s="1">
        <f t="shared" si="46"/>
        <v>33123.809999999983</v>
      </c>
      <c r="AK160" s="1">
        <v>7360.85</v>
      </c>
      <c r="AL160" s="1">
        <f t="shared" si="51"/>
        <v>25762.959999999985</v>
      </c>
      <c r="AM160" s="1">
        <v>7360.85</v>
      </c>
      <c r="AN160" s="1">
        <f t="shared" si="47"/>
        <v>18402.109999999986</v>
      </c>
    </row>
    <row r="161" spans="2:40" ht="14.5" x14ac:dyDescent="0.35">
      <c r="B161" s="31" t="s">
        <v>599</v>
      </c>
      <c r="C161" s="29" t="s">
        <v>39</v>
      </c>
      <c r="D161" s="29" t="s">
        <v>600</v>
      </c>
      <c r="E161" s="29" t="s">
        <v>606</v>
      </c>
      <c r="F161" s="29" t="s">
        <v>918</v>
      </c>
      <c r="G161" s="30">
        <v>45180</v>
      </c>
      <c r="H161" s="30">
        <v>46092</v>
      </c>
      <c r="I161" s="29" t="s">
        <v>607</v>
      </c>
      <c r="J161" s="29" t="s">
        <v>228</v>
      </c>
      <c r="K161" s="31" t="s">
        <v>603</v>
      </c>
      <c r="L161" s="32">
        <v>51961.08</v>
      </c>
      <c r="M161" s="32">
        <v>111638.35</v>
      </c>
      <c r="N161" s="32">
        <v>17320.36</v>
      </c>
      <c r="O161" s="32">
        <v>123738.03</v>
      </c>
      <c r="P161" s="32">
        <v>10013.86</v>
      </c>
      <c r="Q161" s="32">
        <f t="shared" si="54"/>
        <v>113724.17</v>
      </c>
      <c r="R161" s="32">
        <v>0</v>
      </c>
      <c r="S161" s="32">
        <f t="shared" si="56"/>
        <v>113724.17</v>
      </c>
      <c r="T161" s="32">
        <v>21655.14</v>
      </c>
      <c r="U161" s="32">
        <f t="shared" si="53"/>
        <v>92069.03</v>
      </c>
      <c r="V161" s="32">
        <v>22253.02</v>
      </c>
      <c r="W161" s="32">
        <f t="shared" si="58"/>
        <v>69816.009999999995</v>
      </c>
      <c r="X161" s="32">
        <v>11126.51</v>
      </c>
      <c r="Y161" s="32">
        <f t="shared" si="36"/>
        <v>58689.499999999993</v>
      </c>
      <c r="Z161" s="32">
        <f t="shared" si="50"/>
        <v>167709.5</v>
      </c>
      <c r="AA161" s="32">
        <v>11126.51</v>
      </c>
      <c r="AB161" s="32">
        <f t="shared" si="55"/>
        <v>47562.989999999991</v>
      </c>
      <c r="AC161" s="32">
        <v>0</v>
      </c>
      <c r="AD161" s="32">
        <f t="shared" si="43"/>
        <v>47562.989999999991</v>
      </c>
      <c r="AE161" s="32">
        <v>22253.02</v>
      </c>
      <c r="AF161" s="32">
        <f t="shared" si="57"/>
        <v>25309.96999999999</v>
      </c>
      <c r="AG161" s="32">
        <v>0</v>
      </c>
      <c r="AH161" s="32">
        <f t="shared" si="45"/>
        <v>25309.96999999999</v>
      </c>
      <c r="AI161" s="32">
        <v>15206.23</v>
      </c>
      <c r="AJ161" s="32">
        <f t="shared" si="46"/>
        <v>10103.739999999991</v>
      </c>
      <c r="AK161" s="32">
        <v>0</v>
      </c>
      <c r="AL161" s="32">
        <f t="shared" si="51"/>
        <v>10103.739999999991</v>
      </c>
      <c r="AM161" s="32">
        <v>0</v>
      </c>
      <c r="AN161" s="32">
        <f t="shared" si="47"/>
        <v>10103.739999999991</v>
      </c>
    </row>
    <row r="162" spans="2:40" ht="14.5" x14ac:dyDescent="0.35">
      <c r="B162" s="31" t="s">
        <v>614</v>
      </c>
      <c r="C162" s="29" t="s">
        <v>39</v>
      </c>
      <c r="D162" s="29" t="s">
        <v>615</v>
      </c>
      <c r="E162" s="29" t="s">
        <v>616</v>
      </c>
      <c r="F162" s="29" t="s">
        <v>140</v>
      </c>
      <c r="G162" s="30">
        <v>45607</v>
      </c>
      <c r="H162" s="30">
        <v>45972</v>
      </c>
      <c r="I162" s="29" t="s">
        <v>617</v>
      </c>
      <c r="J162" s="29" t="s">
        <v>43</v>
      </c>
      <c r="K162" s="31" t="s">
        <v>618</v>
      </c>
      <c r="L162" s="32">
        <v>77077.5</v>
      </c>
      <c r="M162" s="32">
        <v>0</v>
      </c>
      <c r="N162" s="32">
        <v>0</v>
      </c>
      <c r="O162" s="32">
        <v>0</v>
      </c>
      <c r="P162" s="32">
        <v>0</v>
      </c>
      <c r="Q162" s="32">
        <f t="shared" si="54"/>
        <v>0</v>
      </c>
      <c r="R162" s="32">
        <v>0</v>
      </c>
      <c r="S162" s="32">
        <f t="shared" si="56"/>
        <v>0</v>
      </c>
      <c r="T162" s="32">
        <v>0</v>
      </c>
      <c r="U162" s="32">
        <f t="shared" si="53"/>
        <v>0</v>
      </c>
      <c r="V162" s="32">
        <v>0</v>
      </c>
      <c r="W162" s="32">
        <f t="shared" si="58"/>
        <v>0</v>
      </c>
      <c r="X162" s="32"/>
      <c r="Y162" s="32">
        <f t="shared" si="36"/>
        <v>0</v>
      </c>
      <c r="Z162" s="32">
        <f t="shared" si="50"/>
        <v>77077.5</v>
      </c>
      <c r="AA162" s="32">
        <v>0</v>
      </c>
      <c r="AB162" s="32">
        <v>0</v>
      </c>
      <c r="AC162" s="32">
        <v>0</v>
      </c>
      <c r="AD162" s="32">
        <f t="shared" si="43"/>
        <v>0</v>
      </c>
      <c r="AE162" s="32">
        <v>0</v>
      </c>
      <c r="AF162" s="32">
        <f t="shared" si="57"/>
        <v>0</v>
      </c>
      <c r="AG162" s="32">
        <v>0</v>
      </c>
      <c r="AH162" s="32">
        <f t="shared" si="45"/>
        <v>0</v>
      </c>
      <c r="AI162" s="32">
        <v>0</v>
      </c>
      <c r="AJ162" s="32">
        <f t="shared" si="46"/>
        <v>0</v>
      </c>
      <c r="AK162" s="32">
        <v>0</v>
      </c>
      <c r="AL162" s="32">
        <f t="shared" si="51"/>
        <v>0</v>
      </c>
      <c r="AM162" s="32">
        <v>0</v>
      </c>
      <c r="AN162" s="32">
        <f t="shared" si="47"/>
        <v>0</v>
      </c>
    </row>
    <row r="163" spans="2:40" ht="14.5" x14ac:dyDescent="0.35">
      <c r="B163" s="9" t="s">
        <v>608</v>
      </c>
      <c r="C163" s="7" t="s">
        <v>34</v>
      </c>
      <c r="D163" s="7" t="s">
        <v>609</v>
      </c>
      <c r="E163" s="7" t="s">
        <v>610</v>
      </c>
      <c r="F163" s="7" t="s">
        <v>918</v>
      </c>
      <c r="G163" s="8">
        <v>45582</v>
      </c>
      <c r="H163" s="8">
        <v>46494</v>
      </c>
      <c r="I163" s="7" t="s">
        <v>611</v>
      </c>
      <c r="J163" s="7" t="s">
        <v>612</v>
      </c>
      <c r="K163" s="9" t="s">
        <v>613</v>
      </c>
      <c r="L163" s="14">
        <v>38014.19</v>
      </c>
      <c r="M163" s="1">
        <v>105352.99</v>
      </c>
      <c r="N163" s="1">
        <v>738.47</v>
      </c>
      <c r="O163" s="1">
        <v>99831.98</v>
      </c>
      <c r="P163" s="1">
        <v>4782.54</v>
      </c>
      <c r="Q163" s="1">
        <f t="shared" si="54"/>
        <v>95049.44</v>
      </c>
      <c r="R163" s="1">
        <v>4782.54</v>
      </c>
      <c r="S163" s="1">
        <f t="shared" si="56"/>
        <v>90266.900000000009</v>
      </c>
      <c r="T163" s="1">
        <v>4782.54</v>
      </c>
      <c r="U163" s="1">
        <f t="shared" si="53"/>
        <v>85484.360000000015</v>
      </c>
      <c r="V163" s="1">
        <v>4782.54</v>
      </c>
      <c r="W163" s="1">
        <f t="shared" si="58"/>
        <v>80701.820000000022</v>
      </c>
      <c r="X163" s="1">
        <v>4782.54</v>
      </c>
      <c r="Y163" s="1">
        <f t="shared" si="36"/>
        <v>75919.280000000028</v>
      </c>
      <c r="Z163" s="25">
        <f t="shared" si="50"/>
        <v>77100.92</v>
      </c>
      <c r="AA163" s="1">
        <v>4782.54</v>
      </c>
      <c r="AB163" s="1">
        <f>Y163-AA163</f>
        <v>71136.740000000034</v>
      </c>
      <c r="AC163" s="1">
        <v>4870.4799999999996</v>
      </c>
      <c r="AD163" s="1">
        <f t="shared" si="43"/>
        <v>66266.260000000038</v>
      </c>
      <c r="AE163" s="1">
        <v>4782.54</v>
      </c>
      <c r="AF163" s="1">
        <f t="shared" si="57"/>
        <v>61483.720000000038</v>
      </c>
      <c r="AG163" s="1">
        <v>4782.54</v>
      </c>
      <c r="AH163" s="1">
        <f t="shared" si="45"/>
        <v>56701.180000000037</v>
      </c>
      <c r="AI163" s="1">
        <v>4782.54</v>
      </c>
      <c r="AJ163" s="1">
        <f t="shared" si="46"/>
        <v>51918.640000000036</v>
      </c>
      <c r="AK163" s="1">
        <v>5256.47</v>
      </c>
      <c r="AL163" s="1">
        <f t="shared" si="51"/>
        <v>46662.170000000035</v>
      </c>
      <c r="AM163" s="1">
        <v>9618.7900000000009</v>
      </c>
      <c r="AN163" s="1">
        <f t="shared" si="47"/>
        <v>37043.380000000034</v>
      </c>
    </row>
    <row r="164" spans="2:40" ht="14.5" x14ac:dyDescent="0.35">
      <c r="B164" s="9" t="s">
        <v>608</v>
      </c>
      <c r="C164" s="7" t="s">
        <v>34</v>
      </c>
      <c r="D164" s="7" t="s">
        <v>609</v>
      </c>
      <c r="E164" s="7" t="s">
        <v>619</v>
      </c>
      <c r="F164" s="7" t="s">
        <v>918</v>
      </c>
      <c r="G164" s="8">
        <v>45588</v>
      </c>
      <c r="H164" s="8">
        <v>46500</v>
      </c>
      <c r="I164" s="7" t="s">
        <v>620</v>
      </c>
      <c r="J164" s="7" t="s">
        <v>621</v>
      </c>
      <c r="K164" s="9" t="s">
        <v>613</v>
      </c>
      <c r="L164" s="14">
        <v>38963.839999999997</v>
      </c>
      <c r="M164" s="1">
        <v>113082.38</v>
      </c>
      <c r="N164" s="1">
        <v>14974.87</v>
      </c>
      <c r="O164" s="1">
        <v>117958.79</v>
      </c>
      <c r="P164" s="1">
        <v>4870.4799999999996</v>
      </c>
      <c r="Q164" s="1">
        <f t="shared" si="54"/>
        <v>113088.31</v>
      </c>
      <c r="R164" s="1">
        <v>4870.4799999999996</v>
      </c>
      <c r="S164" s="1">
        <f t="shared" si="56"/>
        <v>108217.83</v>
      </c>
      <c r="T164" s="1">
        <v>0</v>
      </c>
      <c r="U164" s="1">
        <f t="shared" si="53"/>
        <v>108217.83</v>
      </c>
      <c r="V164" s="1">
        <v>9740.9599999999991</v>
      </c>
      <c r="W164" s="1">
        <f t="shared" si="58"/>
        <v>98476.87</v>
      </c>
      <c r="X164" s="1">
        <v>4870.4799999999996</v>
      </c>
      <c r="Y164" s="1">
        <f t="shared" ref="Y164:Y227" si="59">W164-X164</f>
        <v>93606.39</v>
      </c>
      <c r="Z164" s="25">
        <f t="shared" si="50"/>
        <v>88032.069999999992</v>
      </c>
      <c r="AA164" s="1">
        <v>4870.4799999999996</v>
      </c>
      <c r="AB164" s="1">
        <f>Y164-AA164</f>
        <v>88735.91</v>
      </c>
      <c r="AC164" s="1">
        <v>4870.4799999999996</v>
      </c>
      <c r="AD164" s="1">
        <f t="shared" si="43"/>
        <v>83865.430000000008</v>
      </c>
      <c r="AE164" s="1">
        <v>0</v>
      </c>
      <c r="AF164" s="1">
        <f t="shared" si="57"/>
        <v>83865.430000000008</v>
      </c>
      <c r="AG164" s="1">
        <v>4870.4799999999996</v>
      </c>
      <c r="AH164" s="1">
        <f t="shared" si="45"/>
        <v>78994.950000000012</v>
      </c>
      <c r="AI164" s="1">
        <v>4870.4799999999996</v>
      </c>
      <c r="AJ164" s="1">
        <f t="shared" si="46"/>
        <v>74124.470000000016</v>
      </c>
      <c r="AK164" s="1">
        <v>9740.9599999999991</v>
      </c>
      <c r="AL164" s="1">
        <f t="shared" si="51"/>
        <v>64383.510000000017</v>
      </c>
      <c r="AM164" s="1">
        <v>4870.4799999999996</v>
      </c>
      <c r="AN164" s="1">
        <f t="shared" si="47"/>
        <v>59513.030000000013</v>
      </c>
    </row>
    <row r="165" spans="2:40" ht="14.5" x14ac:dyDescent="0.35">
      <c r="B165" s="9" t="s">
        <v>622</v>
      </c>
      <c r="C165" s="7" t="s">
        <v>34</v>
      </c>
      <c r="D165" s="7" t="s">
        <v>623</v>
      </c>
      <c r="E165" s="7" t="s">
        <v>624</v>
      </c>
      <c r="F165" s="7" t="s">
        <v>917</v>
      </c>
      <c r="G165" s="8">
        <v>45327</v>
      </c>
      <c r="H165" s="8">
        <v>46239</v>
      </c>
      <c r="I165" s="7" t="s">
        <v>625</v>
      </c>
      <c r="J165" s="7" t="s">
        <v>43</v>
      </c>
      <c r="K165" s="9" t="s">
        <v>626</v>
      </c>
      <c r="L165" s="14">
        <v>82589.899999999994</v>
      </c>
      <c r="M165" s="1">
        <v>302157.58</v>
      </c>
      <c r="N165" s="1">
        <v>23990.39</v>
      </c>
      <c r="O165" s="1">
        <v>289011.25</v>
      </c>
      <c r="P165" s="1">
        <v>9956.81</v>
      </c>
      <c r="Q165" s="1">
        <f t="shared" si="54"/>
        <v>279054.44</v>
      </c>
      <c r="R165" s="1">
        <v>6576.3</v>
      </c>
      <c r="S165" s="1">
        <f t="shared" si="56"/>
        <v>272478.14</v>
      </c>
      <c r="T165" s="1">
        <v>8918.06</v>
      </c>
      <c r="U165" s="1">
        <f t="shared" si="53"/>
        <v>263560.08</v>
      </c>
      <c r="V165" s="1">
        <v>12657.9</v>
      </c>
      <c r="W165" s="1">
        <f t="shared" si="58"/>
        <v>250902.18000000002</v>
      </c>
      <c r="X165" s="1">
        <v>12993.86</v>
      </c>
      <c r="Y165" s="1">
        <f t="shared" si="59"/>
        <v>237908.32</v>
      </c>
      <c r="Z165" s="25">
        <f t="shared" si="50"/>
        <v>182801.41999999998</v>
      </c>
      <c r="AA165" s="1">
        <v>0</v>
      </c>
      <c r="AB165" s="1">
        <f>Y165-AA165</f>
        <v>237908.32</v>
      </c>
      <c r="AC165" s="1">
        <v>17601.599999999999</v>
      </c>
      <c r="AD165" s="1">
        <f t="shared" si="43"/>
        <v>220306.72</v>
      </c>
      <c r="AE165" s="1">
        <v>7516.6</v>
      </c>
      <c r="AF165" s="1">
        <f t="shared" si="57"/>
        <v>212790.12</v>
      </c>
      <c r="AG165" s="1">
        <v>11498.56</v>
      </c>
      <c r="AH165" s="1">
        <f t="shared" si="45"/>
        <v>201291.56</v>
      </c>
      <c r="AI165" s="1">
        <v>11498.56</v>
      </c>
      <c r="AJ165" s="1">
        <f t="shared" si="46"/>
        <v>189793</v>
      </c>
      <c r="AK165" s="1">
        <v>9263.11</v>
      </c>
      <c r="AL165" s="1">
        <f t="shared" si="51"/>
        <v>180529.89</v>
      </c>
      <c r="AM165" s="1">
        <v>7906.32</v>
      </c>
      <c r="AN165" s="1">
        <f t="shared" si="47"/>
        <v>172623.57</v>
      </c>
    </row>
    <row r="166" spans="2:40" ht="14.5" x14ac:dyDescent="0.35">
      <c r="B166" s="31" t="s">
        <v>627</v>
      </c>
      <c r="C166" s="29" t="s">
        <v>39</v>
      </c>
      <c r="D166" s="29" t="s">
        <v>628</v>
      </c>
      <c r="E166" s="29" t="s">
        <v>629</v>
      </c>
      <c r="F166" s="29" t="s">
        <v>916</v>
      </c>
      <c r="G166" s="30">
        <v>45044</v>
      </c>
      <c r="H166" s="30">
        <v>45958</v>
      </c>
      <c r="I166" s="29" t="s">
        <v>630</v>
      </c>
      <c r="J166" s="29" t="s">
        <v>109</v>
      </c>
      <c r="K166" s="31" t="s">
        <v>631</v>
      </c>
      <c r="L166" s="32">
        <v>152077.94</v>
      </c>
      <c r="M166" s="32">
        <v>86901.68</v>
      </c>
      <c r="N166" s="32">
        <v>21725.42</v>
      </c>
      <c r="O166" s="32">
        <v>65176.26</v>
      </c>
      <c r="P166" s="32">
        <v>21725.42</v>
      </c>
      <c r="Q166" s="32">
        <f t="shared" si="54"/>
        <v>43450.840000000004</v>
      </c>
      <c r="R166" s="32">
        <v>21725.42</v>
      </c>
      <c r="S166" s="32">
        <f t="shared" si="56"/>
        <v>21725.420000000006</v>
      </c>
      <c r="T166" s="32">
        <v>21725.42</v>
      </c>
      <c r="U166" s="32">
        <f t="shared" si="53"/>
        <v>0</v>
      </c>
      <c r="V166" s="32">
        <v>0</v>
      </c>
      <c r="W166" s="32">
        <f t="shared" si="58"/>
        <v>0</v>
      </c>
      <c r="X166" s="32">
        <v>0</v>
      </c>
      <c r="Y166" s="32">
        <f t="shared" si="59"/>
        <v>0</v>
      </c>
      <c r="Z166" s="32">
        <f t="shared" si="50"/>
        <v>238979.61999999994</v>
      </c>
      <c r="AA166" s="32">
        <v>0</v>
      </c>
      <c r="AB166" s="32">
        <f>Y166-AA166</f>
        <v>0</v>
      </c>
      <c r="AC166" s="32">
        <v>0</v>
      </c>
      <c r="AD166" s="32">
        <f t="shared" si="43"/>
        <v>0</v>
      </c>
      <c r="AE166" s="32">
        <v>0</v>
      </c>
      <c r="AF166" s="32">
        <f t="shared" si="57"/>
        <v>0</v>
      </c>
      <c r="AG166" s="32">
        <v>0</v>
      </c>
      <c r="AH166" s="32">
        <f t="shared" si="45"/>
        <v>0</v>
      </c>
      <c r="AI166" s="32">
        <v>0</v>
      </c>
      <c r="AJ166" s="32">
        <f t="shared" si="46"/>
        <v>0</v>
      </c>
      <c r="AK166" s="32">
        <v>0</v>
      </c>
      <c r="AL166" s="32">
        <f t="shared" si="51"/>
        <v>0</v>
      </c>
      <c r="AM166" s="32">
        <v>0</v>
      </c>
      <c r="AN166" s="32">
        <f t="shared" si="47"/>
        <v>0</v>
      </c>
    </row>
    <row r="167" spans="2:40" ht="14.5" x14ac:dyDescent="0.35">
      <c r="B167" s="31" t="s">
        <v>632</v>
      </c>
      <c r="C167" s="29" t="s">
        <v>39</v>
      </c>
      <c r="D167" s="29" t="s">
        <v>633</v>
      </c>
      <c r="E167" s="29" t="s">
        <v>634</v>
      </c>
      <c r="F167" s="29" t="s">
        <v>140</v>
      </c>
      <c r="G167" s="30">
        <v>43861</v>
      </c>
      <c r="H167" s="30">
        <v>45853</v>
      </c>
      <c r="I167" s="29" t="s">
        <v>635</v>
      </c>
      <c r="J167" s="29" t="s">
        <v>43</v>
      </c>
      <c r="K167" s="31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f t="shared" si="54"/>
        <v>0</v>
      </c>
      <c r="R167" s="32">
        <v>0</v>
      </c>
      <c r="S167" s="32">
        <f t="shared" si="56"/>
        <v>0</v>
      </c>
      <c r="T167" s="32">
        <v>0</v>
      </c>
      <c r="U167" s="32">
        <f t="shared" si="53"/>
        <v>0</v>
      </c>
      <c r="V167" s="32">
        <v>0</v>
      </c>
      <c r="W167" s="32">
        <f t="shared" si="58"/>
        <v>0</v>
      </c>
      <c r="X167" s="32">
        <v>0</v>
      </c>
      <c r="Y167" s="32">
        <f t="shared" si="59"/>
        <v>0</v>
      </c>
      <c r="Z167" s="32">
        <f t="shared" si="50"/>
        <v>0</v>
      </c>
      <c r="AA167" s="32">
        <v>0</v>
      </c>
      <c r="AB167" s="32">
        <v>0</v>
      </c>
      <c r="AC167" s="32">
        <v>0</v>
      </c>
      <c r="AD167" s="32">
        <f t="shared" si="43"/>
        <v>0</v>
      </c>
      <c r="AE167" s="32">
        <v>0</v>
      </c>
      <c r="AF167" s="32">
        <f t="shared" si="57"/>
        <v>0</v>
      </c>
      <c r="AG167" s="32">
        <v>0</v>
      </c>
      <c r="AH167" s="32">
        <f t="shared" si="45"/>
        <v>0</v>
      </c>
      <c r="AI167" s="32">
        <v>0</v>
      </c>
      <c r="AJ167" s="32">
        <f t="shared" si="46"/>
        <v>0</v>
      </c>
      <c r="AK167" s="32">
        <v>0</v>
      </c>
      <c r="AL167" s="32">
        <f t="shared" si="51"/>
        <v>0</v>
      </c>
      <c r="AM167" s="32">
        <v>0</v>
      </c>
      <c r="AN167" s="32">
        <f t="shared" si="47"/>
        <v>0</v>
      </c>
    </row>
    <row r="168" spans="2:40" ht="14.5" x14ac:dyDescent="0.35">
      <c r="B168" s="31" t="s">
        <v>636</v>
      </c>
      <c r="C168" s="29" t="s">
        <v>39</v>
      </c>
      <c r="D168" s="29" t="s">
        <v>637</v>
      </c>
      <c r="E168" s="29" t="s">
        <v>638</v>
      </c>
      <c r="F168" s="29" t="s">
        <v>918</v>
      </c>
      <c r="G168" s="30">
        <v>45230</v>
      </c>
      <c r="H168" s="30">
        <v>46142</v>
      </c>
      <c r="I168" s="29" t="s">
        <v>639</v>
      </c>
      <c r="J168" s="29" t="s">
        <v>316</v>
      </c>
      <c r="K168" s="31" t="s">
        <v>640</v>
      </c>
      <c r="L168" s="32">
        <v>57803.360000000001</v>
      </c>
      <c r="M168" s="32">
        <v>96386.36</v>
      </c>
      <c r="N168" s="32">
        <v>8178.04</v>
      </c>
      <c r="O168" s="32">
        <v>88208.320000000007</v>
      </c>
      <c r="P168" s="32">
        <v>8178.04</v>
      </c>
      <c r="Q168" s="32">
        <f t="shared" si="54"/>
        <v>80030.280000000013</v>
      </c>
      <c r="R168" s="32">
        <v>9826.59</v>
      </c>
      <c r="S168" s="32">
        <f t="shared" si="56"/>
        <v>70203.690000000017</v>
      </c>
      <c r="T168" s="32">
        <v>8433.8700000000008</v>
      </c>
      <c r="U168" s="32">
        <f t="shared" si="53"/>
        <v>61769.820000000014</v>
      </c>
      <c r="V168" s="32">
        <v>7582.05</v>
      </c>
      <c r="W168" s="32">
        <f t="shared" si="58"/>
        <v>54187.770000000011</v>
      </c>
      <c r="X168" s="32">
        <v>8433.8700000000008</v>
      </c>
      <c r="Y168" s="32">
        <f t="shared" si="59"/>
        <v>45753.900000000009</v>
      </c>
      <c r="Z168" s="32">
        <f t="shared" si="50"/>
        <v>108435.81999999998</v>
      </c>
      <c r="AA168" s="32">
        <v>0</v>
      </c>
      <c r="AB168" s="32">
        <v>0</v>
      </c>
      <c r="AC168" s="32">
        <v>0</v>
      </c>
      <c r="AD168" s="32">
        <f t="shared" si="43"/>
        <v>0</v>
      </c>
      <c r="AE168" s="32">
        <v>0</v>
      </c>
      <c r="AF168" s="32">
        <f t="shared" si="57"/>
        <v>0</v>
      </c>
      <c r="AG168" s="32">
        <v>0</v>
      </c>
      <c r="AH168" s="32">
        <f t="shared" si="45"/>
        <v>0</v>
      </c>
      <c r="AI168" s="32">
        <v>0</v>
      </c>
      <c r="AJ168" s="32">
        <f t="shared" si="46"/>
        <v>0</v>
      </c>
      <c r="AK168" s="32">
        <v>0</v>
      </c>
      <c r="AL168" s="32">
        <f t="shared" si="51"/>
        <v>0</v>
      </c>
      <c r="AM168" s="32">
        <v>0</v>
      </c>
      <c r="AN168" s="32">
        <f t="shared" si="47"/>
        <v>0</v>
      </c>
    </row>
    <row r="169" spans="2:40" ht="14.5" x14ac:dyDescent="0.35">
      <c r="B169" s="9" t="s">
        <v>641</v>
      </c>
      <c r="C169" s="7" t="s">
        <v>34</v>
      </c>
      <c r="D169" s="7" t="s">
        <v>642</v>
      </c>
      <c r="E169" s="7" t="s">
        <v>643</v>
      </c>
      <c r="F169" s="7" t="s">
        <v>920</v>
      </c>
      <c r="G169" s="8">
        <v>45824</v>
      </c>
      <c r="H169" s="8">
        <v>46737</v>
      </c>
      <c r="I169" s="7" t="s">
        <v>644</v>
      </c>
      <c r="J169" s="7" t="s">
        <v>377</v>
      </c>
      <c r="K169" s="9">
        <v>0</v>
      </c>
      <c r="L169" s="14">
        <v>0</v>
      </c>
      <c r="M169" s="1">
        <v>54190.2</v>
      </c>
      <c r="N169" s="1">
        <v>907.42</v>
      </c>
      <c r="O169" s="1">
        <f>M169-N169</f>
        <v>53282.78</v>
      </c>
      <c r="P169" s="1">
        <v>1518.35</v>
      </c>
      <c r="Q169" s="1">
        <f t="shared" si="54"/>
        <v>51764.43</v>
      </c>
      <c r="R169" s="1">
        <v>0</v>
      </c>
      <c r="S169" s="1">
        <f t="shared" si="56"/>
        <v>51764.43</v>
      </c>
      <c r="T169" s="1">
        <v>0</v>
      </c>
      <c r="U169" s="1">
        <f t="shared" si="53"/>
        <v>51764.43</v>
      </c>
      <c r="V169" s="1">
        <v>0</v>
      </c>
      <c r="W169" s="1">
        <f t="shared" si="58"/>
        <v>51764.43</v>
      </c>
      <c r="X169" s="1">
        <v>0</v>
      </c>
      <c r="Y169" s="1">
        <f t="shared" si="59"/>
        <v>51764.43</v>
      </c>
      <c r="Z169" s="25">
        <f t="shared" si="50"/>
        <v>2425.77</v>
      </c>
      <c r="AA169" s="1">
        <v>0</v>
      </c>
      <c r="AB169" s="1">
        <f t="shared" ref="AB169:AB184" si="60">Y169-AA169</f>
        <v>51764.43</v>
      </c>
      <c r="AC169" s="1">
        <v>0</v>
      </c>
      <c r="AD169" s="1">
        <f t="shared" si="43"/>
        <v>51764.43</v>
      </c>
      <c r="AE169" s="1">
        <v>0</v>
      </c>
      <c r="AF169" s="1">
        <f t="shared" si="57"/>
        <v>51764.43</v>
      </c>
      <c r="AG169" s="1">
        <v>0</v>
      </c>
      <c r="AH169" s="1">
        <f t="shared" si="45"/>
        <v>51764.43</v>
      </c>
      <c r="AI169" s="1">
        <v>0</v>
      </c>
      <c r="AJ169" s="12">
        <f t="shared" si="46"/>
        <v>51764.43</v>
      </c>
      <c r="AK169" s="1">
        <v>11311.85</v>
      </c>
      <c r="AL169" s="1">
        <f t="shared" si="51"/>
        <v>40452.58</v>
      </c>
      <c r="AM169" s="1">
        <v>1651.12</v>
      </c>
      <c r="AN169" s="12">
        <f t="shared" si="47"/>
        <v>38801.46</v>
      </c>
    </row>
    <row r="170" spans="2:40" ht="14.5" x14ac:dyDescent="0.35">
      <c r="B170" s="9" t="s">
        <v>641</v>
      </c>
      <c r="C170" s="7" t="s">
        <v>34</v>
      </c>
      <c r="D170" s="7" t="s">
        <v>642</v>
      </c>
      <c r="E170" s="7" t="s">
        <v>912</v>
      </c>
      <c r="F170" s="7" t="s">
        <v>920</v>
      </c>
      <c r="G170" s="8">
        <v>45798</v>
      </c>
      <c r="H170" s="8">
        <v>46712</v>
      </c>
      <c r="I170" s="7" t="s">
        <v>645</v>
      </c>
      <c r="J170" s="7" t="s">
        <v>295</v>
      </c>
      <c r="K170" s="9">
        <v>0</v>
      </c>
      <c r="L170" s="14">
        <v>0</v>
      </c>
      <c r="M170" s="1">
        <v>108380.4</v>
      </c>
      <c r="N170" s="1">
        <v>907.42</v>
      </c>
      <c r="O170" s="1">
        <f>M170-N170</f>
        <v>107472.98</v>
      </c>
      <c r="P170" s="1">
        <v>3612.66</v>
      </c>
      <c r="Q170" s="1">
        <f t="shared" si="54"/>
        <v>103860.31999999999</v>
      </c>
      <c r="R170" s="1">
        <v>3593.26</v>
      </c>
      <c r="S170" s="1">
        <f t="shared" si="56"/>
        <v>100267.06</v>
      </c>
      <c r="T170" s="1">
        <v>3593.26</v>
      </c>
      <c r="U170" s="1">
        <f t="shared" si="53"/>
        <v>96673.8</v>
      </c>
      <c r="V170" s="1">
        <v>3612.66</v>
      </c>
      <c r="W170" s="1">
        <f t="shared" si="58"/>
        <v>93061.14</v>
      </c>
      <c r="X170" s="1">
        <v>7043.33</v>
      </c>
      <c r="Y170" s="1">
        <f t="shared" si="59"/>
        <v>86017.81</v>
      </c>
      <c r="Z170" s="25">
        <f t="shared" si="50"/>
        <v>29060.82</v>
      </c>
      <c r="AA170" s="1">
        <v>0</v>
      </c>
      <c r="AB170" s="1">
        <f t="shared" si="60"/>
        <v>86017.81</v>
      </c>
      <c r="AC170" s="1">
        <v>3511.69</v>
      </c>
      <c r="AD170" s="1">
        <f t="shared" si="43"/>
        <v>82506.12</v>
      </c>
      <c r="AE170" s="1">
        <v>3186.54</v>
      </c>
      <c r="AF170" s="1">
        <f t="shared" si="57"/>
        <v>79319.58</v>
      </c>
      <c r="AG170" s="1">
        <v>3460.32</v>
      </c>
      <c r="AH170" s="1">
        <f t="shared" si="45"/>
        <v>75859.259999999995</v>
      </c>
      <c r="AI170" s="1">
        <v>1617.23</v>
      </c>
      <c r="AJ170" s="12">
        <f t="shared" si="46"/>
        <v>74242.03</v>
      </c>
      <c r="AK170" s="1">
        <v>1777.23</v>
      </c>
      <c r="AL170" s="1">
        <f t="shared" si="51"/>
        <v>72464.800000000003</v>
      </c>
      <c r="AM170" s="1">
        <v>1614.1</v>
      </c>
      <c r="AN170" s="12">
        <f t="shared" si="47"/>
        <v>70850.7</v>
      </c>
    </row>
    <row r="171" spans="2:40" ht="14.5" x14ac:dyDescent="0.35">
      <c r="B171" s="9" t="s">
        <v>641</v>
      </c>
      <c r="C171" s="7" t="s">
        <v>34</v>
      </c>
      <c r="D171" s="7" t="s">
        <v>642</v>
      </c>
      <c r="E171" s="7" t="s">
        <v>646</v>
      </c>
      <c r="F171" s="7" t="s">
        <v>920</v>
      </c>
      <c r="G171" s="8">
        <v>45797</v>
      </c>
      <c r="H171" s="8">
        <v>46711</v>
      </c>
      <c r="I171" s="7" t="s">
        <v>647</v>
      </c>
      <c r="J171" s="7" t="s">
        <v>340</v>
      </c>
      <c r="K171" s="9">
        <v>0</v>
      </c>
      <c r="L171" s="14">
        <v>1518.35</v>
      </c>
      <c r="M171" s="1">
        <v>0</v>
      </c>
      <c r="N171" s="1">
        <v>0</v>
      </c>
      <c r="O171" s="1">
        <v>52671.85</v>
      </c>
      <c r="P171" s="1">
        <v>1518.35</v>
      </c>
      <c r="Q171" s="1">
        <f t="shared" si="54"/>
        <v>51153.5</v>
      </c>
      <c r="R171" s="1">
        <v>1797.33</v>
      </c>
      <c r="S171" s="1">
        <f t="shared" si="56"/>
        <v>49356.17</v>
      </c>
      <c r="T171" s="1">
        <v>1797.33</v>
      </c>
      <c r="U171" s="1">
        <f t="shared" si="53"/>
        <v>47558.84</v>
      </c>
      <c r="V171" s="1">
        <v>1724.06</v>
      </c>
      <c r="W171" s="1">
        <f t="shared" si="58"/>
        <v>45834.78</v>
      </c>
      <c r="X171" s="1">
        <v>6973.9</v>
      </c>
      <c r="Y171" s="1">
        <f t="shared" si="59"/>
        <v>38860.879999999997</v>
      </c>
      <c r="Z171" s="25">
        <f t="shared" si="50"/>
        <v>18896.96</v>
      </c>
      <c r="AA171" s="1">
        <v>0</v>
      </c>
      <c r="AB171" s="1">
        <f t="shared" si="60"/>
        <v>38860.879999999997</v>
      </c>
      <c r="AC171" s="1">
        <v>1797.32</v>
      </c>
      <c r="AD171" s="1">
        <f t="shared" si="43"/>
        <v>37063.56</v>
      </c>
      <c r="AE171" s="1">
        <v>1770.32</v>
      </c>
      <c r="AF171" s="1">
        <f t="shared" si="57"/>
        <v>35293.24</v>
      </c>
      <c r="AG171" s="1">
        <v>1797.32</v>
      </c>
      <c r="AH171" s="1">
        <f t="shared" si="45"/>
        <v>33495.919999999998</v>
      </c>
      <c r="AI171" s="1">
        <v>1788.32</v>
      </c>
      <c r="AJ171" s="12">
        <f t="shared" si="46"/>
        <v>31707.599999999999</v>
      </c>
      <c r="AK171" s="1">
        <v>1788.32</v>
      </c>
      <c r="AL171" s="1">
        <f t="shared" si="51"/>
        <v>29919.279999999999</v>
      </c>
      <c r="AM171" s="1">
        <v>1788.32</v>
      </c>
      <c r="AN171" s="12">
        <f t="shared" si="47"/>
        <v>28130.959999999999</v>
      </c>
    </row>
    <row r="172" spans="2:40" ht="14.5" x14ac:dyDescent="0.35">
      <c r="B172" s="9" t="s">
        <v>641</v>
      </c>
      <c r="C172" s="7" t="s">
        <v>34</v>
      </c>
      <c r="D172" s="7" t="s">
        <v>642</v>
      </c>
      <c r="E172" s="7" t="s">
        <v>648</v>
      </c>
      <c r="F172" s="7" t="s">
        <v>920</v>
      </c>
      <c r="G172" s="8">
        <v>45817</v>
      </c>
      <c r="H172" s="8">
        <v>46730</v>
      </c>
      <c r="I172" s="7" t="s">
        <v>649</v>
      </c>
      <c r="J172" s="7" t="s">
        <v>459</v>
      </c>
      <c r="K172" s="9">
        <v>0</v>
      </c>
      <c r="L172" s="14">
        <v>0</v>
      </c>
      <c r="M172" s="1">
        <v>0</v>
      </c>
      <c r="N172" s="1">
        <v>0</v>
      </c>
      <c r="O172" s="1">
        <v>53140.5</v>
      </c>
      <c r="P172" s="1">
        <v>0</v>
      </c>
      <c r="Q172" s="1">
        <f t="shared" si="54"/>
        <v>53140.5</v>
      </c>
      <c r="R172" s="1">
        <v>0</v>
      </c>
      <c r="S172" s="1">
        <f t="shared" si="56"/>
        <v>53140.5</v>
      </c>
      <c r="T172" s="1">
        <v>1654.76</v>
      </c>
      <c r="U172" s="1">
        <f t="shared" si="53"/>
        <v>51485.74</v>
      </c>
      <c r="V172" s="1">
        <v>0</v>
      </c>
      <c r="W172" s="1">
        <f t="shared" si="58"/>
        <v>51485.74</v>
      </c>
      <c r="X172" s="1">
        <v>3100.24</v>
      </c>
      <c r="Y172" s="1">
        <f t="shared" si="59"/>
        <v>48385.5</v>
      </c>
      <c r="Z172" s="25">
        <f t="shared" si="50"/>
        <v>9405.36</v>
      </c>
      <c r="AA172" s="1">
        <v>1550.12</v>
      </c>
      <c r="AB172" s="1">
        <f t="shared" si="60"/>
        <v>46835.38</v>
      </c>
      <c r="AC172" s="1">
        <v>0</v>
      </c>
      <c r="AD172" s="1">
        <f t="shared" si="43"/>
        <v>46835.38</v>
      </c>
      <c r="AE172" s="1">
        <v>3100.24</v>
      </c>
      <c r="AF172" s="1">
        <f t="shared" si="57"/>
        <v>43735.14</v>
      </c>
      <c r="AG172" s="1">
        <v>1550.12</v>
      </c>
      <c r="AH172" s="1">
        <f t="shared" si="45"/>
        <v>42185.02</v>
      </c>
      <c r="AI172" s="1">
        <v>0</v>
      </c>
      <c r="AJ172" s="12">
        <f t="shared" si="46"/>
        <v>42185.02</v>
      </c>
      <c r="AK172" s="1">
        <v>1550.12</v>
      </c>
      <c r="AL172" s="1">
        <f t="shared" si="51"/>
        <v>40634.899999999994</v>
      </c>
      <c r="AM172" s="1">
        <v>1501.63</v>
      </c>
      <c r="AN172" s="12">
        <f t="shared" si="47"/>
        <v>39133.269999999997</v>
      </c>
    </row>
    <row r="173" spans="2:40" ht="14.5" x14ac:dyDescent="0.35">
      <c r="B173" s="9" t="s">
        <v>641</v>
      </c>
      <c r="C173" s="7" t="s">
        <v>34</v>
      </c>
      <c r="D173" s="7" t="s">
        <v>642</v>
      </c>
      <c r="E173" s="7" t="s">
        <v>650</v>
      </c>
      <c r="F173" s="7" t="s">
        <v>920</v>
      </c>
      <c r="G173" s="8">
        <v>45807</v>
      </c>
      <c r="H173" s="8">
        <v>46721</v>
      </c>
      <c r="I173" s="7" t="s">
        <v>651</v>
      </c>
      <c r="J173" s="7" t="s">
        <v>652</v>
      </c>
      <c r="K173" s="9">
        <v>0</v>
      </c>
      <c r="L173" s="14">
        <v>1281.2</v>
      </c>
      <c r="M173" s="1">
        <v>0</v>
      </c>
      <c r="N173" s="1">
        <v>0</v>
      </c>
      <c r="O173" s="1">
        <v>53765.8</v>
      </c>
      <c r="P173" s="1">
        <v>1281.2</v>
      </c>
      <c r="Q173" s="1">
        <f t="shared" si="54"/>
        <v>52484.600000000006</v>
      </c>
      <c r="R173" s="1">
        <v>1760.21</v>
      </c>
      <c r="S173" s="1">
        <v>55417.34</v>
      </c>
      <c r="T173" s="1">
        <v>1906.71</v>
      </c>
      <c r="U173" s="1">
        <f t="shared" si="53"/>
        <v>53510.63</v>
      </c>
      <c r="V173" s="1">
        <v>3813.43</v>
      </c>
      <c r="W173" s="1">
        <f t="shared" si="58"/>
        <v>49697.2</v>
      </c>
      <c r="X173" s="1">
        <v>3813.4300000000003</v>
      </c>
      <c r="Y173" s="1">
        <f t="shared" si="59"/>
        <v>45883.77</v>
      </c>
      <c r="Z173" s="25">
        <f t="shared" si="50"/>
        <v>17669.62</v>
      </c>
      <c r="AA173" s="1">
        <v>0</v>
      </c>
      <c r="AB173" s="1">
        <f t="shared" si="60"/>
        <v>45883.77</v>
      </c>
      <c r="AC173" s="1">
        <v>1906.72</v>
      </c>
      <c r="AD173" s="1">
        <f t="shared" si="43"/>
        <v>43977.049999999996</v>
      </c>
      <c r="AE173" s="1">
        <v>1906.72</v>
      </c>
      <c r="AF173" s="1">
        <f t="shared" si="57"/>
        <v>42070.329999999994</v>
      </c>
      <c r="AG173" s="1">
        <v>1906.72</v>
      </c>
      <c r="AH173" s="1">
        <f t="shared" si="45"/>
        <v>40163.609999999993</v>
      </c>
      <c r="AI173" s="1">
        <v>4977.8100000000004</v>
      </c>
      <c r="AJ173" s="12">
        <f t="shared" si="46"/>
        <v>35185.799999999996</v>
      </c>
      <c r="AK173" s="1">
        <v>1906.72</v>
      </c>
      <c r="AL173" s="1">
        <f t="shared" si="51"/>
        <v>33279.079999999994</v>
      </c>
      <c r="AM173" s="1">
        <v>1906.72</v>
      </c>
      <c r="AN173" s="12">
        <f t="shared" si="47"/>
        <v>31372.359999999993</v>
      </c>
    </row>
    <row r="174" spans="2:40" ht="14.5" x14ac:dyDescent="0.35">
      <c r="B174" s="9" t="s">
        <v>641</v>
      </c>
      <c r="C174" s="7" t="s">
        <v>34</v>
      </c>
      <c r="D174" s="7" t="s">
        <v>642</v>
      </c>
      <c r="E174" s="7" t="s">
        <v>653</v>
      </c>
      <c r="F174" s="7" t="s">
        <v>920</v>
      </c>
      <c r="G174" s="8">
        <v>45807</v>
      </c>
      <c r="H174" s="8">
        <v>46721</v>
      </c>
      <c r="I174" s="7" t="s">
        <v>654</v>
      </c>
      <c r="J174" s="7" t="s">
        <v>552</v>
      </c>
      <c r="K174" s="9">
        <v>0</v>
      </c>
      <c r="L174" s="14">
        <v>0</v>
      </c>
      <c r="M174" s="1">
        <v>0</v>
      </c>
      <c r="N174" s="1">
        <v>0</v>
      </c>
      <c r="O174" s="1">
        <v>54190.2</v>
      </c>
      <c r="P174" s="1">
        <v>0</v>
      </c>
      <c r="Q174" s="1">
        <f t="shared" si="54"/>
        <v>54190.2</v>
      </c>
      <c r="R174" s="1">
        <v>1549.88</v>
      </c>
      <c r="S174" s="1">
        <f t="shared" si="56"/>
        <v>52640.32</v>
      </c>
      <c r="T174" s="1">
        <v>1649.67</v>
      </c>
      <c r="U174" s="1">
        <f t="shared" si="53"/>
        <v>50990.65</v>
      </c>
      <c r="V174" s="1">
        <v>3249.28</v>
      </c>
      <c r="W174" s="1">
        <f t="shared" si="58"/>
        <v>47741.37</v>
      </c>
      <c r="X174" s="1">
        <v>3505.08</v>
      </c>
      <c r="Y174" s="1">
        <f t="shared" si="59"/>
        <v>44236.29</v>
      </c>
      <c r="Z174" s="25">
        <f t="shared" si="50"/>
        <v>13257.39</v>
      </c>
      <c r="AA174" s="1">
        <v>0</v>
      </c>
      <c r="AB174" s="1">
        <f t="shared" si="60"/>
        <v>44236.29</v>
      </c>
      <c r="AC174" s="1">
        <v>1630.35</v>
      </c>
      <c r="AD174" s="1">
        <f t="shared" si="43"/>
        <v>42605.94</v>
      </c>
      <c r="AE174" s="1">
        <v>1673.13</v>
      </c>
      <c r="AF174" s="1">
        <f t="shared" si="57"/>
        <v>40932.810000000005</v>
      </c>
      <c r="AG174" s="1">
        <v>1673.13</v>
      </c>
      <c r="AH174" s="1">
        <f t="shared" si="45"/>
        <v>39259.680000000008</v>
      </c>
      <c r="AI174" s="1">
        <v>1673.13</v>
      </c>
      <c r="AJ174" s="12">
        <f t="shared" si="46"/>
        <v>37586.55000000001</v>
      </c>
      <c r="AK174" s="1">
        <v>1673.13</v>
      </c>
      <c r="AL174" s="1">
        <f t="shared" si="51"/>
        <v>35913.420000000013</v>
      </c>
      <c r="AM174" s="1">
        <v>1673.13</v>
      </c>
      <c r="AN174" s="12">
        <f t="shared" si="47"/>
        <v>34240.290000000015</v>
      </c>
    </row>
    <row r="175" spans="2:40" ht="14.5" x14ac:dyDescent="0.35">
      <c r="B175" s="9" t="s">
        <v>641</v>
      </c>
      <c r="C175" s="7" t="s">
        <v>34</v>
      </c>
      <c r="D175" s="7" t="s">
        <v>642</v>
      </c>
      <c r="E175" s="7" t="s">
        <v>911</v>
      </c>
      <c r="F175" s="7" t="s">
        <v>920</v>
      </c>
      <c r="G175" s="8">
        <v>45818</v>
      </c>
      <c r="H175" s="8">
        <v>46731</v>
      </c>
      <c r="I175" s="7" t="s">
        <v>655</v>
      </c>
      <c r="J175" s="7" t="s">
        <v>304</v>
      </c>
      <c r="K175" s="9">
        <v>0</v>
      </c>
      <c r="L175" s="14">
        <v>0</v>
      </c>
      <c r="M175" s="1">
        <v>108380.4</v>
      </c>
      <c r="N175" s="1">
        <v>0</v>
      </c>
      <c r="O175" s="1">
        <f>M175-N175</f>
        <v>108380.4</v>
      </c>
      <c r="P175" s="1">
        <v>0</v>
      </c>
      <c r="Q175" s="1">
        <f t="shared" si="54"/>
        <v>108380.4</v>
      </c>
      <c r="R175" s="1">
        <v>0</v>
      </c>
      <c r="S175" s="1">
        <f t="shared" si="56"/>
        <v>108380.4</v>
      </c>
      <c r="T175" s="1">
        <v>2695.01</v>
      </c>
      <c r="U175" s="1">
        <f t="shared" si="53"/>
        <v>105685.39</v>
      </c>
      <c r="V175" s="1">
        <v>7225.32</v>
      </c>
      <c r="W175" s="1">
        <f t="shared" si="58"/>
        <v>98460.07</v>
      </c>
      <c r="X175" s="1">
        <v>3612.66</v>
      </c>
      <c r="Y175" s="1">
        <f t="shared" si="59"/>
        <v>94847.41</v>
      </c>
      <c r="Z175" s="25">
        <f t="shared" si="50"/>
        <v>20684.309999999998</v>
      </c>
      <c r="AA175" s="1">
        <v>0</v>
      </c>
      <c r="AB175" s="1">
        <f t="shared" si="60"/>
        <v>94847.41</v>
      </c>
      <c r="AC175" s="1">
        <v>3597.86</v>
      </c>
      <c r="AD175" s="1">
        <f t="shared" si="43"/>
        <v>91249.55</v>
      </c>
      <c r="AE175" s="1">
        <v>3553.46</v>
      </c>
      <c r="AF175" s="1">
        <f t="shared" si="57"/>
        <v>87696.09</v>
      </c>
      <c r="AG175" s="1">
        <v>3597.86</v>
      </c>
      <c r="AH175" s="1">
        <f t="shared" si="45"/>
        <v>84098.23</v>
      </c>
      <c r="AI175" s="1">
        <v>3583.06</v>
      </c>
      <c r="AJ175" s="12">
        <f t="shared" si="46"/>
        <v>80515.17</v>
      </c>
      <c r="AK175" s="1">
        <v>3568.26</v>
      </c>
      <c r="AL175" s="1">
        <f t="shared" si="51"/>
        <v>76946.91</v>
      </c>
      <c r="AM175" s="1">
        <f>3597.86+3612.68</f>
        <v>7210.54</v>
      </c>
      <c r="AN175" s="12">
        <f t="shared" si="47"/>
        <v>69736.37000000001</v>
      </c>
    </row>
    <row r="176" spans="2:40" ht="14.5" x14ac:dyDescent="0.35">
      <c r="B176" s="9" t="s">
        <v>641</v>
      </c>
      <c r="C176" s="7" t="s">
        <v>34</v>
      </c>
      <c r="D176" s="7" t="s">
        <v>642</v>
      </c>
      <c r="E176" s="7" t="s">
        <v>913</v>
      </c>
      <c r="F176" s="7" t="s">
        <v>920</v>
      </c>
      <c r="G176" s="8">
        <v>45824</v>
      </c>
      <c r="H176" s="8">
        <v>46737</v>
      </c>
      <c r="I176" s="7" t="s">
        <v>656</v>
      </c>
      <c r="J176" s="7" t="s">
        <v>473</v>
      </c>
      <c r="K176" s="9">
        <v>0</v>
      </c>
      <c r="L176" s="14">
        <v>0</v>
      </c>
      <c r="M176" s="1">
        <v>0</v>
      </c>
      <c r="N176" s="1">
        <v>0</v>
      </c>
      <c r="O176" s="1">
        <v>51820.5</v>
      </c>
      <c r="P176" s="1">
        <v>0</v>
      </c>
      <c r="Q176" s="1">
        <f t="shared" si="54"/>
        <v>51820.5</v>
      </c>
      <c r="R176" s="1">
        <v>0</v>
      </c>
      <c r="S176" s="1">
        <f t="shared" si="56"/>
        <v>51820.5</v>
      </c>
      <c r="T176" s="1">
        <v>0</v>
      </c>
      <c r="U176" s="1">
        <f t="shared" si="53"/>
        <v>51820.5</v>
      </c>
      <c r="V176" s="1">
        <v>0</v>
      </c>
      <c r="W176" s="1">
        <f t="shared" si="58"/>
        <v>51820.5</v>
      </c>
      <c r="X176" s="1">
        <v>0</v>
      </c>
      <c r="Y176" s="1">
        <f t="shared" si="59"/>
        <v>51820.5</v>
      </c>
      <c r="Z176" s="25">
        <f t="shared" si="50"/>
        <v>3813.44</v>
      </c>
      <c r="AA176" s="1">
        <v>0</v>
      </c>
      <c r="AB176" s="1">
        <f t="shared" si="60"/>
        <v>51820.5</v>
      </c>
      <c r="AC176" s="1">
        <v>1906.72</v>
      </c>
      <c r="AD176" s="1">
        <f t="shared" si="43"/>
        <v>49913.78</v>
      </c>
      <c r="AE176" s="1">
        <v>1906.72</v>
      </c>
      <c r="AF176" s="1">
        <f t="shared" si="57"/>
        <v>48007.06</v>
      </c>
      <c r="AG176" s="1">
        <v>1906.72</v>
      </c>
      <c r="AH176" s="1">
        <f t="shared" si="45"/>
        <v>46100.34</v>
      </c>
      <c r="AI176" s="1">
        <v>1906.72</v>
      </c>
      <c r="AJ176" s="12">
        <f t="shared" si="46"/>
        <v>44193.619999999995</v>
      </c>
      <c r="AK176" s="1">
        <v>1707.35</v>
      </c>
      <c r="AL176" s="1">
        <f t="shared" si="51"/>
        <v>42486.27</v>
      </c>
      <c r="AM176" s="1">
        <v>1707.35</v>
      </c>
      <c r="AN176" s="12">
        <f t="shared" si="47"/>
        <v>40778.92</v>
      </c>
    </row>
    <row r="177" spans="2:40" ht="14.5" x14ac:dyDescent="0.35">
      <c r="B177" s="9" t="s">
        <v>641</v>
      </c>
      <c r="C177" s="7" t="s">
        <v>34</v>
      </c>
      <c r="D177" s="7" t="s">
        <v>642</v>
      </c>
      <c r="E177" s="7" t="s">
        <v>657</v>
      </c>
      <c r="F177" s="7" t="s">
        <v>920</v>
      </c>
      <c r="G177" s="8">
        <v>45877</v>
      </c>
      <c r="H177" s="8">
        <v>46973</v>
      </c>
      <c r="I177" s="7" t="s">
        <v>658</v>
      </c>
      <c r="J177" s="7" t="s">
        <v>62</v>
      </c>
      <c r="K177" s="9">
        <v>0</v>
      </c>
      <c r="L177" s="14">
        <v>0</v>
      </c>
      <c r="M177" s="1">
        <v>0</v>
      </c>
      <c r="N177" s="1">
        <v>0</v>
      </c>
      <c r="O177" s="1">
        <v>0</v>
      </c>
      <c r="P177" s="1">
        <v>0</v>
      </c>
      <c r="Q177" s="1">
        <v>110094</v>
      </c>
      <c r="R177" s="1">
        <v>0</v>
      </c>
      <c r="S177" s="1">
        <f t="shared" si="56"/>
        <v>110094</v>
      </c>
      <c r="T177" s="1">
        <v>1323.41</v>
      </c>
      <c r="U177" s="1">
        <f t="shared" si="53"/>
        <v>108770.59</v>
      </c>
      <c r="V177" s="1">
        <v>0</v>
      </c>
      <c r="W177" s="1">
        <f t="shared" si="58"/>
        <v>108770.59</v>
      </c>
      <c r="X177" s="1">
        <v>6374.8</v>
      </c>
      <c r="Y177" s="1">
        <f t="shared" si="59"/>
        <v>102395.79</v>
      </c>
      <c r="Z177" s="25">
        <f t="shared" si="50"/>
        <v>14631.91</v>
      </c>
      <c r="AA177" s="1">
        <v>0</v>
      </c>
      <c r="AB177" s="1">
        <f t="shared" si="60"/>
        <v>102395.79</v>
      </c>
      <c r="AC177" s="1">
        <v>3496.07</v>
      </c>
      <c r="AD177" s="1">
        <f t="shared" si="43"/>
        <v>98899.719999999987</v>
      </c>
      <c r="AE177" s="1">
        <v>3437.63</v>
      </c>
      <c r="AF177" s="1">
        <f t="shared" si="57"/>
        <v>95462.089999999982</v>
      </c>
      <c r="AG177" s="1">
        <v>1543.98</v>
      </c>
      <c r="AH177" s="1">
        <f t="shared" si="45"/>
        <v>93918.109999999986</v>
      </c>
      <c r="AI177" s="1">
        <v>1737.92</v>
      </c>
      <c r="AJ177" s="12">
        <f t="shared" si="46"/>
        <v>92180.189999999988</v>
      </c>
      <c r="AK177" s="1">
        <v>1834.89</v>
      </c>
      <c r="AL177" s="1">
        <f t="shared" si="51"/>
        <v>90345.299999999988</v>
      </c>
      <c r="AM177" s="1">
        <v>1786.4</v>
      </c>
      <c r="AN177" s="12">
        <f t="shared" si="47"/>
        <v>88558.9</v>
      </c>
    </row>
    <row r="178" spans="2:40" ht="14.5" x14ac:dyDescent="0.35">
      <c r="B178" s="9" t="s">
        <v>641</v>
      </c>
      <c r="C178" s="7" t="s">
        <v>34</v>
      </c>
      <c r="D178" s="7" t="s">
        <v>642</v>
      </c>
      <c r="E178" s="7" t="s">
        <v>659</v>
      </c>
      <c r="F178" s="7" t="s">
        <v>920</v>
      </c>
      <c r="G178" s="8">
        <v>45877</v>
      </c>
      <c r="H178" s="8">
        <v>46973</v>
      </c>
      <c r="I178" s="7" t="s">
        <v>660</v>
      </c>
      <c r="J178" s="7" t="s">
        <v>354</v>
      </c>
      <c r="K178" s="9">
        <v>0</v>
      </c>
      <c r="L178" s="14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165141</v>
      </c>
      <c r="R178" s="1">
        <v>0</v>
      </c>
      <c r="S178" s="1">
        <f t="shared" si="56"/>
        <v>165141</v>
      </c>
      <c r="T178" s="1">
        <v>1341.27</v>
      </c>
      <c r="U178" s="1">
        <f t="shared" si="53"/>
        <v>163799.73000000001</v>
      </c>
      <c r="V178" s="1">
        <v>5438.37</v>
      </c>
      <c r="W178" s="1">
        <f t="shared" si="58"/>
        <v>158361.36000000002</v>
      </c>
      <c r="X178" s="1">
        <v>5271.84</v>
      </c>
      <c r="Y178" s="1">
        <f t="shared" si="59"/>
        <v>153089.52000000002</v>
      </c>
      <c r="Z178" s="25">
        <f t="shared" si="50"/>
        <v>24964.190000000002</v>
      </c>
      <c r="AA178" s="1">
        <v>5280.81</v>
      </c>
      <c r="AB178" s="1">
        <f t="shared" si="60"/>
        <v>147808.71000000002</v>
      </c>
      <c r="AC178" s="1">
        <v>4068.51</v>
      </c>
      <c r="AD178" s="1">
        <f t="shared" si="43"/>
        <v>143740.20000000001</v>
      </c>
      <c r="AE178" s="1">
        <v>3563.39</v>
      </c>
      <c r="AF178" s="1">
        <f t="shared" si="57"/>
        <v>140176.81</v>
      </c>
      <c r="AG178" s="1">
        <v>3769.05</v>
      </c>
      <c r="AH178" s="1">
        <f t="shared" si="45"/>
        <v>136407.76</v>
      </c>
      <c r="AI178" s="1">
        <v>3612.18</v>
      </c>
      <c r="AJ178" s="12">
        <f t="shared" si="46"/>
        <v>132795.58000000002</v>
      </c>
      <c r="AK178" s="1">
        <v>4252.87</v>
      </c>
      <c r="AL178" s="1">
        <f t="shared" si="51"/>
        <v>128542.71000000002</v>
      </c>
      <c r="AM178" s="1">
        <v>2865.89</v>
      </c>
      <c r="AN178" s="12">
        <f t="shared" si="47"/>
        <v>125676.82000000002</v>
      </c>
    </row>
    <row r="179" spans="2:40" ht="14.5" x14ac:dyDescent="0.35">
      <c r="B179" s="9" t="s">
        <v>641</v>
      </c>
      <c r="C179" s="7" t="s">
        <v>34</v>
      </c>
      <c r="D179" s="7" t="s">
        <v>642</v>
      </c>
      <c r="E179" s="7" t="s">
        <v>661</v>
      </c>
      <c r="F179" s="7" t="s">
        <v>920</v>
      </c>
      <c r="G179" s="8">
        <v>45875</v>
      </c>
      <c r="H179" s="8">
        <v>46971</v>
      </c>
      <c r="I179" s="7" t="s">
        <v>662</v>
      </c>
      <c r="J179" s="7" t="s">
        <v>316</v>
      </c>
      <c r="K179" s="9">
        <v>0</v>
      </c>
      <c r="L179" s="14">
        <v>0</v>
      </c>
      <c r="M179" s="1">
        <v>0</v>
      </c>
      <c r="N179" s="1">
        <v>0</v>
      </c>
      <c r="O179" s="1">
        <v>0</v>
      </c>
      <c r="P179" s="1">
        <v>0</v>
      </c>
      <c r="Q179" s="1">
        <v>110094</v>
      </c>
      <c r="R179" s="1">
        <v>0</v>
      </c>
      <c r="S179" s="1">
        <f t="shared" si="56"/>
        <v>110094</v>
      </c>
      <c r="T179" s="1">
        <v>0</v>
      </c>
      <c r="U179" s="1">
        <f t="shared" si="53"/>
        <v>110094</v>
      </c>
      <c r="V179" s="1">
        <v>3669.78</v>
      </c>
      <c r="W179" s="1">
        <f t="shared" si="58"/>
        <v>106424.22</v>
      </c>
      <c r="X179" s="1">
        <v>5431.16</v>
      </c>
      <c r="Y179" s="1">
        <f t="shared" si="59"/>
        <v>100993.06</v>
      </c>
      <c r="Z179" s="25">
        <f t="shared" si="50"/>
        <v>19996.780000000002</v>
      </c>
      <c r="AA179" s="1">
        <v>3635.28</v>
      </c>
      <c r="AB179" s="1">
        <f t="shared" si="60"/>
        <v>97357.78</v>
      </c>
      <c r="AC179" s="1">
        <v>3646.78</v>
      </c>
      <c r="AD179" s="1">
        <f t="shared" si="43"/>
        <v>93711</v>
      </c>
      <c r="AE179" s="1">
        <v>3613.78</v>
      </c>
      <c r="AF179" s="1">
        <f t="shared" si="57"/>
        <v>90097.22</v>
      </c>
      <c r="AG179" s="1">
        <v>3669.78</v>
      </c>
      <c r="AH179" s="1">
        <f t="shared" si="45"/>
        <v>86427.44</v>
      </c>
      <c r="AI179" s="1">
        <v>3618.14</v>
      </c>
      <c r="AJ179" s="12">
        <f t="shared" si="46"/>
        <v>82809.3</v>
      </c>
      <c r="AK179" s="1">
        <v>3651.28</v>
      </c>
      <c r="AL179" s="1">
        <f t="shared" si="51"/>
        <v>79158.02</v>
      </c>
      <c r="AM179" s="1">
        <v>3578.51</v>
      </c>
      <c r="AN179" s="12">
        <f t="shared" si="47"/>
        <v>75579.510000000009</v>
      </c>
    </row>
    <row r="180" spans="2:40" ht="14.5" x14ac:dyDescent="0.35">
      <c r="B180" s="9" t="s">
        <v>641</v>
      </c>
      <c r="C180" s="7" t="s">
        <v>34</v>
      </c>
      <c r="D180" s="7" t="s">
        <v>642</v>
      </c>
      <c r="E180" s="7" t="s">
        <v>663</v>
      </c>
      <c r="F180" s="7" t="s">
        <v>920</v>
      </c>
      <c r="G180" s="8">
        <v>45916</v>
      </c>
      <c r="H180" s="8">
        <v>46828</v>
      </c>
      <c r="I180" s="7" t="s">
        <v>664</v>
      </c>
      <c r="J180" s="7" t="s">
        <v>470</v>
      </c>
      <c r="K180" s="9">
        <v>0</v>
      </c>
      <c r="L180" s="14">
        <v>0</v>
      </c>
      <c r="M180" s="1">
        <v>0</v>
      </c>
      <c r="N180" s="1">
        <v>0</v>
      </c>
      <c r="O180" s="1">
        <v>0</v>
      </c>
      <c r="P180" s="1">
        <v>0</v>
      </c>
      <c r="Q180" s="1">
        <f t="shared" ref="Q180:Q234" si="61">O180-P180</f>
        <v>0</v>
      </c>
      <c r="R180" s="1">
        <v>0</v>
      </c>
      <c r="S180" s="1">
        <v>110094</v>
      </c>
      <c r="T180" s="1">
        <v>0</v>
      </c>
      <c r="U180" s="1">
        <f t="shared" si="53"/>
        <v>110094</v>
      </c>
      <c r="V180" s="1">
        <v>0</v>
      </c>
      <c r="W180" s="1">
        <f t="shared" si="58"/>
        <v>110094</v>
      </c>
      <c r="X180" s="1">
        <v>0</v>
      </c>
      <c r="Y180" s="1">
        <f t="shared" si="59"/>
        <v>110094</v>
      </c>
      <c r="Z180" s="25">
        <f t="shared" si="50"/>
        <v>0</v>
      </c>
      <c r="AA180" s="1">
        <v>0</v>
      </c>
      <c r="AB180" s="1">
        <f t="shared" si="60"/>
        <v>110094</v>
      </c>
      <c r="AC180" s="1">
        <v>0</v>
      </c>
      <c r="AD180" s="1">
        <f t="shared" si="43"/>
        <v>110094</v>
      </c>
      <c r="AE180" s="1">
        <v>0</v>
      </c>
      <c r="AF180" s="1">
        <f t="shared" si="57"/>
        <v>110094</v>
      </c>
      <c r="AG180" s="1">
        <v>0</v>
      </c>
      <c r="AH180" s="1">
        <f t="shared" si="45"/>
        <v>110094</v>
      </c>
      <c r="AI180" s="1">
        <v>0</v>
      </c>
      <c r="AJ180" s="12">
        <f t="shared" si="46"/>
        <v>110094</v>
      </c>
      <c r="AK180" s="1">
        <v>16242.919999999998</v>
      </c>
      <c r="AL180" s="1">
        <f t="shared" si="51"/>
        <v>93851.08</v>
      </c>
      <c r="AM180" s="1">
        <v>3369.4</v>
      </c>
      <c r="AN180" s="12">
        <f t="shared" si="47"/>
        <v>90481.680000000008</v>
      </c>
    </row>
    <row r="181" spans="2:40" ht="14.5" x14ac:dyDescent="0.35">
      <c r="B181" s="9" t="s">
        <v>641</v>
      </c>
      <c r="C181" s="7" t="s">
        <v>34</v>
      </c>
      <c r="D181" s="7" t="s">
        <v>642</v>
      </c>
      <c r="E181" s="7" t="s">
        <v>665</v>
      </c>
      <c r="F181" s="7" t="s">
        <v>920</v>
      </c>
      <c r="G181" s="8">
        <v>45916</v>
      </c>
      <c r="H181" s="8">
        <v>46828</v>
      </c>
      <c r="I181" s="7" t="s">
        <v>666</v>
      </c>
      <c r="J181" s="7" t="s">
        <v>103</v>
      </c>
      <c r="K181" s="9">
        <v>0</v>
      </c>
      <c r="L181" s="14">
        <v>0</v>
      </c>
      <c r="M181" s="1">
        <v>0</v>
      </c>
      <c r="N181" s="1">
        <v>0</v>
      </c>
      <c r="O181" s="1">
        <v>0</v>
      </c>
      <c r="P181" s="1">
        <v>0</v>
      </c>
      <c r="Q181" s="1">
        <f t="shared" si="61"/>
        <v>0</v>
      </c>
      <c r="R181" s="1">
        <v>0</v>
      </c>
      <c r="S181" s="1">
        <v>220188</v>
      </c>
      <c r="T181" s="1">
        <v>0</v>
      </c>
      <c r="U181" s="1">
        <f t="shared" si="53"/>
        <v>220188</v>
      </c>
      <c r="V181" s="1">
        <v>0</v>
      </c>
      <c r="W181" s="1">
        <f t="shared" si="58"/>
        <v>220188</v>
      </c>
      <c r="X181" s="1">
        <v>0</v>
      </c>
      <c r="Y181" s="1">
        <f t="shared" si="59"/>
        <v>220188</v>
      </c>
      <c r="Z181" s="25">
        <f t="shared" si="50"/>
        <v>17064.599999999999</v>
      </c>
      <c r="AA181" s="1">
        <v>10280.49</v>
      </c>
      <c r="AB181" s="1">
        <f t="shared" si="60"/>
        <v>209907.51</v>
      </c>
      <c r="AC181" s="1">
        <v>6784.11</v>
      </c>
      <c r="AD181" s="1">
        <f t="shared" si="43"/>
        <v>203123.40000000002</v>
      </c>
      <c r="AE181" s="1">
        <v>0</v>
      </c>
      <c r="AF181" s="1">
        <f t="shared" si="57"/>
        <v>203123.40000000002</v>
      </c>
      <c r="AG181" s="1">
        <v>13530.22</v>
      </c>
      <c r="AH181" s="1">
        <f t="shared" si="45"/>
        <v>189593.18000000002</v>
      </c>
      <c r="AI181" s="1">
        <v>5534.44</v>
      </c>
      <c r="AJ181" s="12">
        <f t="shared" si="46"/>
        <v>184058.74000000002</v>
      </c>
      <c r="AK181" s="1">
        <v>5073.83</v>
      </c>
      <c r="AL181" s="1">
        <f t="shared" si="51"/>
        <v>178984.91000000003</v>
      </c>
      <c r="AM181" s="1">
        <v>6701.92</v>
      </c>
      <c r="AN181" s="12">
        <f t="shared" si="47"/>
        <v>172282.99000000002</v>
      </c>
    </row>
    <row r="182" spans="2:40" ht="14.5" x14ac:dyDescent="0.35">
      <c r="B182" s="9" t="s">
        <v>641</v>
      </c>
      <c r="C182" s="7" t="s">
        <v>34</v>
      </c>
      <c r="D182" s="7" t="s">
        <v>642</v>
      </c>
      <c r="E182" s="7" t="s">
        <v>667</v>
      </c>
      <c r="F182" s="7" t="s">
        <v>920</v>
      </c>
      <c r="G182" s="8">
        <v>45916</v>
      </c>
      <c r="H182" s="8">
        <v>46828</v>
      </c>
      <c r="I182" s="7" t="s">
        <v>668</v>
      </c>
      <c r="J182" s="7" t="s">
        <v>669</v>
      </c>
      <c r="K182" s="9">
        <v>0</v>
      </c>
      <c r="L182" s="14">
        <v>0</v>
      </c>
      <c r="M182" s="1">
        <v>0</v>
      </c>
      <c r="N182" s="1">
        <v>0</v>
      </c>
      <c r="O182" s="1">
        <v>0</v>
      </c>
      <c r="P182" s="1">
        <v>0</v>
      </c>
      <c r="Q182" s="1">
        <f t="shared" si="61"/>
        <v>0</v>
      </c>
      <c r="R182" s="1">
        <v>0</v>
      </c>
      <c r="S182" s="1">
        <v>55047</v>
      </c>
      <c r="T182" s="1">
        <v>0</v>
      </c>
      <c r="U182" s="1">
        <f t="shared" si="53"/>
        <v>55047</v>
      </c>
      <c r="V182" s="1">
        <v>0</v>
      </c>
      <c r="W182" s="1">
        <f t="shared" si="58"/>
        <v>55047</v>
      </c>
      <c r="X182" s="1">
        <v>0</v>
      </c>
      <c r="Y182" s="1">
        <f t="shared" si="59"/>
        <v>55047</v>
      </c>
      <c r="Z182" s="25">
        <f t="shared" si="50"/>
        <v>3669.8</v>
      </c>
      <c r="AA182" s="1">
        <v>0</v>
      </c>
      <c r="AB182" s="1">
        <f t="shared" si="60"/>
        <v>55047</v>
      </c>
      <c r="AC182" s="1">
        <v>1834.9</v>
      </c>
      <c r="AD182" s="1">
        <f t="shared" si="43"/>
        <v>53212.1</v>
      </c>
      <c r="AE182" s="1">
        <v>1834.9</v>
      </c>
      <c r="AF182" s="1">
        <f t="shared" si="57"/>
        <v>51377.2</v>
      </c>
      <c r="AG182" s="1">
        <v>3669.8</v>
      </c>
      <c r="AH182" s="1">
        <f t="shared" si="45"/>
        <v>47707.399999999994</v>
      </c>
      <c r="AI182" s="1">
        <v>0</v>
      </c>
      <c r="AJ182" s="12">
        <f t="shared" si="46"/>
        <v>47707.399999999994</v>
      </c>
      <c r="AK182" s="1">
        <v>1834.9</v>
      </c>
      <c r="AL182" s="1">
        <f t="shared" si="51"/>
        <v>45872.499999999993</v>
      </c>
      <c r="AM182" s="1">
        <v>1834.9</v>
      </c>
      <c r="AN182" s="12">
        <f t="shared" si="47"/>
        <v>44037.599999999991</v>
      </c>
    </row>
    <row r="183" spans="2:40" ht="14.5" x14ac:dyDescent="0.35">
      <c r="B183" s="9" t="s">
        <v>641</v>
      </c>
      <c r="C183" s="7" t="s">
        <v>34</v>
      </c>
      <c r="D183" s="7" t="s">
        <v>642</v>
      </c>
      <c r="E183" s="7" t="s">
        <v>670</v>
      </c>
      <c r="F183" s="7" t="s">
        <v>920</v>
      </c>
      <c r="G183" s="8">
        <v>45916</v>
      </c>
      <c r="H183" s="8">
        <v>46828</v>
      </c>
      <c r="I183" s="7" t="s">
        <v>671</v>
      </c>
      <c r="J183" s="7" t="s">
        <v>672</v>
      </c>
      <c r="K183" s="9">
        <v>0</v>
      </c>
      <c r="L183" s="14">
        <v>0</v>
      </c>
      <c r="M183" s="1">
        <v>0</v>
      </c>
      <c r="N183" s="1">
        <v>0</v>
      </c>
      <c r="O183" s="1">
        <v>0</v>
      </c>
      <c r="P183" s="1">
        <v>0</v>
      </c>
      <c r="Q183" s="1">
        <f t="shared" si="61"/>
        <v>0</v>
      </c>
      <c r="R183" s="1">
        <v>0</v>
      </c>
      <c r="S183" s="1">
        <v>165141</v>
      </c>
      <c r="T183" s="1">
        <v>0</v>
      </c>
      <c r="U183" s="1">
        <f t="shared" si="53"/>
        <v>165141</v>
      </c>
      <c r="V183" s="1">
        <v>0</v>
      </c>
      <c r="W183" s="1">
        <f t="shared" si="58"/>
        <v>165141</v>
      </c>
      <c r="X183" s="1">
        <v>0</v>
      </c>
      <c r="Y183" s="1">
        <f t="shared" si="59"/>
        <v>165141</v>
      </c>
      <c r="Z183" s="25">
        <f t="shared" si="50"/>
        <v>16914.11</v>
      </c>
      <c r="AA183" s="1">
        <v>0</v>
      </c>
      <c r="AB183" s="1">
        <f t="shared" si="60"/>
        <v>165141</v>
      </c>
      <c r="AC183" s="1">
        <v>11664.89</v>
      </c>
      <c r="AD183" s="1">
        <f t="shared" si="43"/>
        <v>153476.10999999999</v>
      </c>
      <c r="AE183" s="1">
        <v>5249.22</v>
      </c>
      <c r="AF183" s="1">
        <f t="shared" si="57"/>
        <v>148226.88999999998</v>
      </c>
      <c r="AG183" s="1">
        <v>5460.31</v>
      </c>
      <c r="AH183" s="1">
        <f t="shared" si="45"/>
        <v>142766.57999999999</v>
      </c>
      <c r="AI183" s="1">
        <v>5050.3900000000003</v>
      </c>
      <c r="AJ183" s="12">
        <f t="shared" si="46"/>
        <v>137716.18999999997</v>
      </c>
      <c r="AK183" s="1">
        <v>5247.41</v>
      </c>
      <c r="AL183" s="1">
        <f t="shared" si="51"/>
        <v>132468.77999999997</v>
      </c>
      <c r="AM183" s="1">
        <v>5444.63</v>
      </c>
      <c r="AN183" s="12">
        <f t="shared" si="47"/>
        <v>127024.14999999997</v>
      </c>
    </row>
    <row r="184" spans="2:40" ht="14.5" x14ac:dyDescent="0.35">
      <c r="B184" s="9" t="s">
        <v>641</v>
      </c>
      <c r="C184" s="7" t="s">
        <v>34</v>
      </c>
      <c r="D184" s="7" t="s">
        <v>642</v>
      </c>
      <c r="E184" s="7" t="s">
        <v>673</v>
      </c>
      <c r="F184" s="7" t="s">
        <v>920</v>
      </c>
      <c r="G184" s="8">
        <v>45943</v>
      </c>
      <c r="H184" s="8">
        <v>46856</v>
      </c>
      <c r="I184" s="7" t="s">
        <v>674</v>
      </c>
      <c r="J184" s="7" t="s">
        <v>602</v>
      </c>
      <c r="K184" s="9">
        <v>0</v>
      </c>
      <c r="L184" s="14">
        <v>0</v>
      </c>
      <c r="M184" s="1">
        <v>0</v>
      </c>
      <c r="N184" s="1">
        <v>0</v>
      </c>
      <c r="O184" s="1">
        <v>0</v>
      </c>
      <c r="P184" s="1">
        <v>0</v>
      </c>
      <c r="Q184" s="1">
        <f t="shared" si="61"/>
        <v>0</v>
      </c>
      <c r="R184" s="1">
        <v>0</v>
      </c>
      <c r="S184" s="1">
        <f t="shared" ref="S184:S190" si="62">Q184-R184</f>
        <v>0</v>
      </c>
      <c r="T184" s="1">
        <v>0</v>
      </c>
      <c r="U184" s="1">
        <v>55047</v>
      </c>
      <c r="V184" s="1">
        <v>0</v>
      </c>
      <c r="W184" s="1">
        <f t="shared" si="58"/>
        <v>55047</v>
      </c>
      <c r="X184" s="1">
        <v>0</v>
      </c>
      <c r="Y184" s="1">
        <f t="shared" si="59"/>
        <v>55047</v>
      </c>
      <c r="Z184" s="25">
        <f t="shared" si="50"/>
        <v>0</v>
      </c>
      <c r="AA184" s="1">
        <v>0</v>
      </c>
      <c r="AB184" s="1">
        <f t="shared" si="60"/>
        <v>55047</v>
      </c>
      <c r="AC184" s="1">
        <v>0</v>
      </c>
      <c r="AD184" s="1">
        <f t="shared" si="43"/>
        <v>55047</v>
      </c>
      <c r="AE184" s="1">
        <v>0</v>
      </c>
      <c r="AF184" s="1">
        <f t="shared" si="57"/>
        <v>55047</v>
      </c>
      <c r="AG184" s="1">
        <v>0</v>
      </c>
      <c r="AH184" s="1">
        <f t="shared" si="45"/>
        <v>55047</v>
      </c>
      <c r="AI184" s="1">
        <v>4961.9399999999996</v>
      </c>
      <c r="AJ184" s="12">
        <f t="shared" si="46"/>
        <v>50085.06</v>
      </c>
      <c r="AK184" s="1">
        <v>1626.9</v>
      </c>
      <c r="AL184" s="1">
        <f t="shared" si="51"/>
        <v>48458.159999999996</v>
      </c>
      <c r="AM184" s="1">
        <v>1626.9</v>
      </c>
      <c r="AN184" s="12">
        <f t="shared" si="47"/>
        <v>46831.259999999995</v>
      </c>
    </row>
    <row r="185" spans="2:40" ht="14.5" x14ac:dyDescent="0.35">
      <c r="B185" s="31" t="s">
        <v>679</v>
      </c>
      <c r="C185" s="29" t="s">
        <v>39</v>
      </c>
      <c r="D185" s="29" t="s">
        <v>680</v>
      </c>
      <c r="E185" s="29" t="s">
        <v>681</v>
      </c>
      <c r="F185" s="29" t="s">
        <v>917</v>
      </c>
      <c r="G185" s="30">
        <v>44971</v>
      </c>
      <c r="H185" s="30">
        <v>45336</v>
      </c>
      <c r="I185" s="29" t="s">
        <v>682</v>
      </c>
      <c r="J185" s="29" t="s">
        <v>109</v>
      </c>
      <c r="K185" s="31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f t="shared" si="61"/>
        <v>0</v>
      </c>
      <c r="R185" s="32">
        <v>0</v>
      </c>
      <c r="S185" s="32">
        <f t="shared" si="62"/>
        <v>0</v>
      </c>
      <c r="T185" s="32">
        <v>0</v>
      </c>
      <c r="U185" s="32">
        <f>S185-T185</f>
        <v>0</v>
      </c>
      <c r="V185" s="32">
        <v>0</v>
      </c>
      <c r="W185" s="32">
        <f t="shared" si="58"/>
        <v>0</v>
      </c>
      <c r="X185" s="32"/>
      <c r="Y185" s="32">
        <f t="shared" si="59"/>
        <v>0</v>
      </c>
      <c r="Z185" s="32">
        <f t="shared" si="50"/>
        <v>0</v>
      </c>
      <c r="AA185" s="32">
        <v>0</v>
      </c>
      <c r="AB185" s="32">
        <v>0</v>
      </c>
      <c r="AC185" s="32">
        <v>0</v>
      </c>
      <c r="AD185" s="32">
        <f t="shared" si="43"/>
        <v>0</v>
      </c>
      <c r="AE185" s="32">
        <v>0</v>
      </c>
      <c r="AF185" s="32">
        <f t="shared" si="57"/>
        <v>0</v>
      </c>
      <c r="AG185" s="32">
        <v>0</v>
      </c>
      <c r="AH185" s="32">
        <f t="shared" si="45"/>
        <v>0</v>
      </c>
      <c r="AI185" s="32">
        <v>0</v>
      </c>
      <c r="AJ185" s="32">
        <f t="shared" si="46"/>
        <v>0</v>
      </c>
      <c r="AK185" s="32">
        <v>0</v>
      </c>
      <c r="AL185" s="32">
        <f t="shared" si="51"/>
        <v>0</v>
      </c>
      <c r="AM185" s="32">
        <v>0</v>
      </c>
      <c r="AN185" s="32">
        <f t="shared" si="47"/>
        <v>0</v>
      </c>
    </row>
    <row r="186" spans="2:40" ht="14.5" x14ac:dyDescent="0.35">
      <c r="B186" s="31" t="s">
        <v>675</v>
      </c>
      <c r="C186" s="29" t="s">
        <v>39</v>
      </c>
      <c r="D186" s="29" t="s">
        <v>676</v>
      </c>
      <c r="E186" s="29" t="s">
        <v>677</v>
      </c>
      <c r="F186" s="29" t="s">
        <v>917</v>
      </c>
      <c r="G186" s="30">
        <v>45175</v>
      </c>
      <c r="H186" s="30">
        <v>46087</v>
      </c>
      <c r="I186" s="29" t="s">
        <v>678</v>
      </c>
      <c r="J186" s="29" t="s">
        <v>53</v>
      </c>
      <c r="K186" s="31">
        <v>0</v>
      </c>
      <c r="L186" s="32">
        <v>114526.5</v>
      </c>
      <c r="M186" s="32">
        <v>181057.66</v>
      </c>
      <c r="N186" s="32">
        <v>16789.5</v>
      </c>
      <c r="O186" s="32">
        <v>164268.16</v>
      </c>
      <c r="P186" s="32">
        <v>0</v>
      </c>
      <c r="Q186" s="32">
        <f t="shared" si="61"/>
        <v>164268.16</v>
      </c>
      <c r="R186" s="32">
        <v>0</v>
      </c>
      <c r="S186" s="32">
        <f t="shared" si="62"/>
        <v>164268.16</v>
      </c>
      <c r="T186" s="32">
        <v>0</v>
      </c>
      <c r="U186" s="32">
        <v>170104.34000000003</v>
      </c>
      <c r="V186" s="32">
        <v>0</v>
      </c>
      <c r="W186" s="32">
        <f t="shared" si="58"/>
        <v>170104.34000000003</v>
      </c>
      <c r="X186" s="32">
        <v>0</v>
      </c>
      <c r="Y186" s="32">
        <f t="shared" si="59"/>
        <v>170104.34000000003</v>
      </c>
      <c r="Z186" s="32">
        <f t="shared" si="50"/>
        <v>131316</v>
      </c>
      <c r="AA186" s="32">
        <v>0</v>
      </c>
      <c r="AB186" s="32">
        <v>0</v>
      </c>
      <c r="AC186" s="32">
        <v>0</v>
      </c>
      <c r="AD186" s="32">
        <f t="shared" si="43"/>
        <v>0</v>
      </c>
      <c r="AE186" s="32">
        <v>0</v>
      </c>
      <c r="AF186" s="32">
        <f t="shared" si="57"/>
        <v>0</v>
      </c>
      <c r="AG186" s="32">
        <v>0</v>
      </c>
      <c r="AH186" s="32">
        <f t="shared" si="45"/>
        <v>0</v>
      </c>
      <c r="AI186" s="32">
        <v>0</v>
      </c>
      <c r="AJ186" s="32">
        <f t="shared" si="46"/>
        <v>0</v>
      </c>
      <c r="AK186" s="32">
        <v>0</v>
      </c>
      <c r="AL186" s="32">
        <f t="shared" si="51"/>
        <v>0</v>
      </c>
      <c r="AM186" s="32">
        <v>0</v>
      </c>
      <c r="AN186" s="32">
        <f t="shared" si="47"/>
        <v>0</v>
      </c>
    </row>
    <row r="187" spans="2:40" ht="14.5" x14ac:dyDescent="0.35">
      <c r="B187" s="31" t="s">
        <v>683</v>
      </c>
      <c r="C187" s="29" t="s">
        <v>39</v>
      </c>
      <c r="D187" s="29" t="s">
        <v>684</v>
      </c>
      <c r="E187" s="29" t="s">
        <v>685</v>
      </c>
      <c r="F187" s="29" t="s">
        <v>917</v>
      </c>
      <c r="G187" s="30">
        <v>45005</v>
      </c>
      <c r="H187" s="30">
        <v>46101</v>
      </c>
      <c r="I187" s="29" t="s">
        <v>686</v>
      </c>
      <c r="J187" s="29" t="s">
        <v>43</v>
      </c>
      <c r="K187" s="31">
        <v>0</v>
      </c>
      <c r="L187" s="32">
        <v>0</v>
      </c>
      <c r="M187" s="32">
        <v>504430.32</v>
      </c>
      <c r="N187" s="32">
        <v>0</v>
      </c>
      <c r="O187" s="32">
        <f>M187-N187</f>
        <v>504430.32</v>
      </c>
      <c r="P187" s="32">
        <v>64474.2</v>
      </c>
      <c r="Q187" s="32">
        <f t="shared" si="61"/>
        <v>439956.12</v>
      </c>
      <c r="R187" s="32">
        <v>0</v>
      </c>
      <c r="S187" s="32">
        <f t="shared" si="62"/>
        <v>439956.12</v>
      </c>
      <c r="T187" s="32">
        <v>0</v>
      </c>
      <c r="U187" s="32">
        <f>S187-T187</f>
        <v>439956.12</v>
      </c>
      <c r="V187" s="32">
        <v>20200</v>
      </c>
      <c r="W187" s="32">
        <f t="shared" si="58"/>
        <v>419756.12</v>
      </c>
      <c r="X187" s="32">
        <v>9400</v>
      </c>
      <c r="Y187" s="32">
        <f t="shared" si="59"/>
        <v>410356.12</v>
      </c>
      <c r="Z187" s="32">
        <f t="shared" si="50"/>
        <v>200190.16</v>
      </c>
      <c r="AA187" s="32">
        <v>0</v>
      </c>
      <c r="AB187" s="32">
        <f t="shared" ref="AB187:AB196" si="63">Y187-AA187</f>
        <v>410356.12</v>
      </c>
      <c r="AC187" s="32">
        <v>49269.99</v>
      </c>
      <c r="AD187" s="32">
        <f t="shared" si="43"/>
        <v>361086.13</v>
      </c>
      <c r="AE187" s="32">
        <v>56845.97</v>
      </c>
      <c r="AF187" s="32">
        <f t="shared" si="57"/>
        <v>304240.16000000003</v>
      </c>
      <c r="AG187" s="32">
        <v>0</v>
      </c>
      <c r="AH187" s="32">
        <f t="shared" si="45"/>
        <v>304240.16000000003</v>
      </c>
      <c r="AI187" s="32">
        <v>0</v>
      </c>
      <c r="AJ187" s="32">
        <f t="shared" si="46"/>
        <v>304240.16000000003</v>
      </c>
      <c r="AK187" s="32">
        <v>0</v>
      </c>
      <c r="AL187" s="32">
        <f t="shared" si="51"/>
        <v>304240.16000000003</v>
      </c>
      <c r="AM187" s="32">
        <v>0</v>
      </c>
      <c r="AN187" s="32">
        <f t="shared" si="47"/>
        <v>304240.16000000003</v>
      </c>
    </row>
    <row r="188" spans="2:40" ht="14" customHeight="1" x14ac:dyDescent="0.35">
      <c r="B188" s="9" t="s">
        <v>687</v>
      </c>
      <c r="C188" s="7" t="s">
        <v>34</v>
      </c>
      <c r="D188" s="7" t="s">
        <v>688</v>
      </c>
      <c r="E188" s="7" t="s">
        <v>689</v>
      </c>
      <c r="F188" s="7" t="s">
        <v>917</v>
      </c>
      <c r="G188" s="8">
        <v>45951</v>
      </c>
      <c r="H188" s="8">
        <v>46864</v>
      </c>
      <c r="I188" s="7" t="s">
        <v>690</v>
      </c>
      <c r="J188" s="7" t="s">
        <v>377</v>
      </c>
      <c r="K188" s="9">
        <v>0</v>
      </c>
      <c r="L188" s="14">
        <v>0</v>
      </c>
      <c r="M188" s="1">
        <v>0</v>
      </c>
      <c r="N188" s="1">
        <v>0</v>
      </c>
      <c r="O188" s="1">
        <v>0</v>
      </c>
      <c r="P188" s="1">
        <v>0</v>
      </c>
      <c r="Q188" s="1">
        <f t="shared" si="61"/>
        <v>0</v>
      </c>
      <c r="R188" s="1">
        <v>0</v>
      </c>
      <c r="S188" s="1">
        <f t="shared" si="62"/>
        <v>0</v>
      </c>
      <c r="T188" s="1">
        <v>0</v>
      </c>
      <c r="U188" s="1">
        <v>617880</v>
      </c>
      <c r="V188" s="1">
        <v>0</v>
      </c>
      <c r="W188" s="1">
        <f t="shared" si="58"/>
        <v>617880</v>
      </c>
      <c r="X188" s="1">
        <v>9611.42</v>
      </c>
      <c r="Y188" s="1">
        <f t="shared" si="59"/>
        <v>608268.57999999996</v>
      </c>
      <c r="Z188" s="25">
        <f t="shared" si="50"/>
        <v>71399.42</v>
      </c>
      <c r="AA188" s="1">
        <v>20596</v>
      </c>
      <c r="AB188" s="1">
        <f t="shared" si="63"/>
        <v>587672.57999999996</v>
      </c>
      <c r="AC188" s="1">
        <v>20596</v>
      </c>
      <c r="AD188" s="1">
        <f t="shared" si="43"/>
        <v>567076.57999999996</v>
      </c>
      <c r="AE188" s="1">
        <v>20596</v>
      </c>
      <c r="AF188" s="1">
        <f t="shared" si="57"/>
        <v>546480.57999999996</v>
      </c>
      <c r="AG188" s="1">
        <v>20596</v>
      </c>
      <c r="AH188" s="1">
        <f t="shared" si="45"/>
        <v>525884.57999999996</v>
      </c>
      <c r="AI188" s="1">
        <v>20596</v>
      </c>
      <c r="AJ188" s="1">
        <f t="shared" si="46"/>
        <v>505288.57999999996</v>
      </c>
      <c r="AK188" s="1">
        <v>20596</v>
      </c>
      <c r="AL188" s="1">
        <f t="shared" si="51"/>
        <v>484692.57999999996</v>
      </c>
      <c r="AM188" s="1">
        <v>20596</v>
      </c>
      <c r="AN188" s="1">
        <f t="shared" si="47"/>
        <v>464096.57999999996</v>
      </c>
    </row>
    <row r="189" spans="2:40" ht="14.5" x14ac:dyDescent="0.35">
      <c r="B189" s="9" t="s">
        <v>691</v>
      </c>
      <c r="C189" s="7" t="s">
        <v>34</v>
      </c>
      <c r="D189" s="7" t="s">
        <v>692</v>
      </c>
      <c r="E189" s="7" t="s">
        <v>693</v>
      </c>
      <c r="F189" s="7" t="s">
        <v>917</v>
      </c>
      <c r="G189" s="8">
        <v>44965</v>
      </c>
      <c r="H189" s="8">
        <v>46791</v>
      </c>
      <c r="I189" s="7" t="s">
        <v>694</v>
      </c>
      <c r="J189" s="7" t="s">
        <v>43</v>
      </c>
      <c r="K189" s="9" t="s">
        <v>695</v>
      </c>
      <c r="L189" s="14">
        <v>1105264.17</v>
      </c>
      <c r="M189" s="1">
        <v>9511061.4800000004</v>
      </c>
      <c r="N189" s="1">
        <v>143693.07</v>
      </c>
      <c r="O189" s="1">
        <v>9411648.8000000007</v>
      </c>
      <c r="P189" s="1">
        <v>243105.75</v>
      </c>
      <c r="Q189" s="1">
        <f t="shared" si="61"/>
        <v>9168543.0500000007</v>
      </c>
      <c r="R189" s="1">
        <v>143693.1</v>
      </c>
      <c r="S189" s="1">
        <f t="shared" si="62"/>
        <v>9024849.9500000011</v>
      </c>
      <c r="T189" s="1">
        <v>158062.38</v>
      </c>
      <c r="U189" s="1">
        <v>9881268.0099999998</v>
      </c>
      <c r="V189" s="1">
        <v>158062.38</v>
      </c>
      <c r="W189" s="1">
        <f t="shared" si="58"/>
        <v>9723205.629999999</v>
      </c>
      <c r="X189" s="1">
        <v>171519.91</v>
      </c>
      <c r="Y189" s="1">
        <f t="shared" si="59"/>
        <v>9551685.7199999988</v>
      </c>
      <c r="Z189" s="25">
        <f t="shared" si="50"/>
        <v>2781171.4200000004</v>
      </c>
      <c r="AA189" s="1">
        <v>171519.91</v>
      </c>
      <c r="AB189" s="1">
        <f t="shared" si="63"/>
        <v>9380165.8099999987</v>
      </c>
      <c r="AC189" s="1">
        <v>314730.84000000003</v>
      </c>
      <c r="AD189" s="27">
        <v>23555309.800000001</v>
      </c>
      <c r="AE189" s="1">
        <v>171519.91</v>
      </c>
      <c r="AF189" s="1">
        <f t="shared" si="57"/>
        <v>23383789.890000001</v>
      </c>
      <c r="AG189" s="1">
        <v>171519.91</v>
      </c>
      <c r="AH189" s="1">
        <f t="shared" si="45"/>
        <v>23212269.98</v>
      </c>
      <c r="AI189" s="1">
        <v>171519.91</v>
      </c>
      <c r="AJ189" s="1">
        <f t="shared" si="46"/>
        <v>23040750.07</v>
      </c>
      <c r="AK189" s="1">
        <v>171519.91</v>
      </c>
      <c r="AL189" s="1">
        <f t="shared" si="51"/>
        <v>22869230.16</v>
      </c>
      <c r="AM189" s="1">
        <v>171519.91</v>
      </c>
      <c r="AN189" s="1">
        <f t="shared" si="47"/>
        <v>22697710.25</v>
      </c>
    </row>
    <row r="190" spans="2:40" ht="14.5" x14ac:dyDescent="0.35">
      <c r="B190" s="9" t="s">
        <v>696</v>
      </c>
      <c r="C190" s="7" t="s">
        <v>34</v>
      </c>
      <c r="D190" s="7" t="s">
        <v>697</v>
      </c>
      <c r="E190" s="7" t="s">
        <v>698</v>
      </c>
      <c r="F190" s="7" t="s">
        <v>917</v>
      </c>
      <c r="G190" s="8">
        <v>45635</v>
      </c>
      <c r="H190" s="8">
        <v>46547</v>
      </c>
      <c r="I190" s="7" t="s">
        <v>699</v>
      </c>
      <c r="J190" s="7" t="s">
        <v>43</v>
      </c>
      <c r="K190" s="9" t="s">
        <v>700</v>
      </c>
      <c r="L190" s="14">
        <v>22033</v>
      </c>
      <c r="M190" s="1">
        <v>514256</v>
      </c>
      <c r="N190" s="1">
        <v>13944</v>
      </c>
      <c r="O190" s="1">
        <f>M190-N190</f>
        <v>500312</v>
      </c>
      <c r="P190" s="1">
        <v>0</v>
      </c>
      <c r="Q190" s="1">
        <f t="shared" si="61"/>
        <v>500312</v>
      </c>
      <c r="R190" s="1">
        <v>47917</v>
      </c>
      <c r="S190" s="1">
        <f t="shared" si="62"/>
        <v>452395</v>
      </c>
      <c r="T190" s="1">
        <v>0</v>
      </c>
      <c r="U190" s="1">
        <f>S190-T190</f>
        <v>452395</v>
      </c>
      <c r="V190" s="1">
        <v>0</v>
      </c>
      <c r="W190" s="1">
        <f t="shared" si="58"/>
        <v>452395</v>
      </c>
      <c r="X190" s="1">
        <v>40237</v>
      </c>
      <c r="Y190" s="1">
        <f t="shared" si="59"/>
        <v>412158</v>
      </c>
      <c r="Z190" s="25">
        <f t="shared" si="50"/>
        <v>144376</v>
      </c>
      <c r="AA190" s="1">
        <v>0</v>
      </c>
      <c r="AB190" s="1">
        <f t="shared" si="63"/>
        <v>412158</v>
      </c>
      <c r="AC190" s="1">
        <v>20245</v>
      </c>
      <c r="AD190" s="1">
        <f t="shared" ref="AD190:AD234" si="64">AB190-AC190</f>
        <v>391913</v>
      </c>
      <c r="AE190" s="1">
        <v>0</v>
      </c>
      <c r="AF190" s="1">
        <f t="shared" si="57"/>
        <v>391913</v>
      </c>
      <c r="AG190" s="1">
        <v>0</v>
      </c>
      <c r="AH190" s="1">
        <f t="shared" si="45"/>
        <v>391913</v>
      </c>
      <c r="AI190" s="1">
        <v>29304</v>
      </c>
      <c r="AJ190" s="1">
        <f t="shared" si="46"/>
        <v>362609</v>
      </c>
      <c r="AK190" s="4">
        <v>0</v>
      </c>
      <c r="AL190" s="1">
        <f t="shared" si="51"/>
        <v>362609</v>
      </c>
      <c r="AM190" s="1">
        <f>3980+14939</f>
        <v>18919</v>
      </c>
      <c r="AN190" s="1">
        <f t="shared" si="47"/>
        <v>343690</v>
      </c>
    </row>
    <row r="191" spans="2:40" ht="14.5" x14ac:dyDescent="0.35">
      <c r="B191" s="9" t="s">
        <v>701</v>
      </c>
      <c r="C191" s="7" t="s">
        <v>34</v>
      </c>
      <c r="D191" s="7" t="s">
        <v>702</v>
      </c>
      <c r="E191" s="7" t="s">
        <v>703</v>
      </c>
      <c r="F191" s="7" t="s">
        <v>917</v>
      </c>
      <c r="G191" s="8">
        <v>45930</v>
      </c>
      <c r="H191" s="8">
        <v>46842</v>
      </c>
      <c r="I191" s="7" t="s">
        <v>704</v>
      </c>
      <c r="J191" s="7" t="s">
        <v>705</v>
      </c>
      <c r="K191" s="9">
        <v>0</v>
      </c>
      <c r="L191" s="14">
        <v>0</v>
      </c>
      <c r="M191" s="1">
        <v>0</v>
      </c>
      <c r="N191" s="1">
        <v>0</v>
      </c>
      <c r="O191" s="1">
        <v>0</v>
      </c>
      <c r="P191" s="1">
        <v>0</v>
      </c>
      <c r="Q191" s="1">
        <f t="shared" si="61"/>
        <v>0</v>
      </c>
      <c r="R191" s="1">
        <v>0</v>
      </c>
      <c r="S191" s="1">
        <v>684802.5</v>
      </c>
      <c r="T191" s="1">
        <v>0</v>
      </c>
      <c r="U191" s="1">
        <f>S191-T191</f>
        <v>684802.5</v>
      </c>
      <c r="V191" s="1">
        <v>0</v>
      </c>
      <c r="W191" s="1">
        <f t="shared" si="58"/>
        <v>684802.5</v>
      </c>
      <c r="X191" s="1">
        <v>0</v>
      </c>
      <c r="Y191" s="1">
        <f t="shared" si="59"/>
        <v>684802.5</v>
      </c>
      <c r="Z191" s="25">
        <f t="shared" si="50"/>
        <v>0</v>
      </c>
      <c r="AA191" s="1">
        <v>0</v>
      </c>
      <c r="AB191" s="1">
        <f t="shared" si="63"/>
        <v>684802.5</v>
      </c>
      <c r="AC191" s="1">
        <v>0</v>
      </c>
      <c r="AD191" s="1">
        <f t="shared" si="64"/>
        <v>684802.5</v>
      </c>
      <c r="AE191" s="1">
        <v>0</v>
      </c>
      <c r="AF191" s="1">
        <f t="shared" si="57"/>
        <v>684802.5</v>
      </c>
      <c r="AG191" s="1">
        <v>0</v>
      </c>
      <c r="AH191" s="1">
        <f t="shared" si="45"/>
        <v>684802.5</v>
      </c>
      <c r="AI191" s="1">
        <v>0</v>
      </c>
      <c r="AJ191" s="1">
        <f t="shared" si="46"/>
        <v>684802.5</v>
      </c>
      <c r="AK191" s="4">
        <v>0</v>
      </c>
      <c r="AL191" s="1">
        <f t="shared" si="51"/>
        <v>684802.5</v>
      </c>
      <c r="AM191" s="1">
        <v>0</v>
      </c>
      <c r="AN191" s="1">
        <f t="shared" si="47"/>
        <v>684802.5</v>
      </c>
    </row>
    <row r="192" spans="2:40" ht="14.5" x14ac:dyDescent="0.35">
      <c r="B192" s="9" t="s">
        <v>701</v>
      </c>
      <c r="C192" s="7" t="s">
        <v>34</v>
      </c>
      <c r="D192" s="7" t="s">
        <v>702</v>
      </c>
      <c r="E192" s="7" t="s">
        <v>706</v>
      </c>
      <c r="F192" s="7" t="s">
        <v>917</v>
      </c>
      <c r="G192" s="8">
        <v>45930</v>
      </c>
      <c r="H192" s="8">
        <v>46842</v>
      </c>
      <c r="I192" s="7" t="s">
        <v>707</v>
      </c>
      <c r="J192" s="7" t="s">
        <v>708</v>
      </c>
      <c r="K192" s="9">
        <v>0</v>
      </c>
      <c r="L192" s="14">
        <v>0</v>
      </c>
      <c r="M192" s="1">
        <v>0</v>
      </c>
      <c r="N192" s="10">
        <v>0</v>
      </c>
      <c r="O192" s="1">
        <v>0</v>
      </c>
      <c r="P192" s="1">
        <v>0</v>
      </c>
      <c r="Q192" s="1">
        <f t="shared" si="61"/>
        <v>0</v>
      </c>
      <c r="R192" s="1">
        <v>0</v>
      </c>
      <c r="S192" s="1">
        <v>1128169</v>
      </c>
      <c r="T192" s="1">
        <v>0</v>
      </c>
      <c r="U192" s="1">
        <v>1128169</v>
      </c>
      <c r="V192" s="1">
        <v>0</v>
      </c>
      <c r="W192" s="1">
        <f t="shared" si="58"/>
        <v>1128169</v>
      </c>
      <c r="X192" s="1">
        <v>0</v>
      </c>
      <c r="Y192" s="1">
        <f t="shared" si="59"/>
        <v>1128169</v>
      </c>
      <c r="Z192" s="25">
        <f t="shared" si="50"/>
        <v>0</v>
      </c>
      <c r="AA192" s="1">
        <v>0</v>
      </c>
      <c r="AB192" s="1">
        <f t="shared" si="63"/>
        <v>1128169</v>
      </c>
      <c r="AC192" s="1">
        <v>0</v>
      </c>
      <c r="AD192" s="1">
        <f t="shared" si="64"/>
        <v>1128169</v>
      </c>
      <c r="AE192" s="1">
        <v>0</v>
      </c>
      <c r="AF192" s="1">
        <f t="shared" si="57"/>
        <v>1128169</v>
      </c>
      <c r="AG192" s="1">
        <v>0</v>
      </c>
      <c r="AH192" s="1">
        <f t="shared" si="45"/>
        <v>1128169</v>
      </c>
      <c r="AI192" s="1">
        <v>0</v>
      </c>
      <c r="AJ192" s="1">
        <f t="shared" si="46"/>
        <v>1128169</v>
      </c>
      <c r="AK192" s="4">
        <v>0</v>
      </c>
      <c r="AL192" s="1">
        <f t="shared" si="51"/>
        <v>1128169</v>
      </c>
      <c r="AM192" s="1">
        <v>0</v>
      </c>
      <c r="AN192" s="1">
        <f t="shared" si="47"/>
        <v>1128169</v>
      </c>
    </row>
    <row r="193" spans="2:40" ht="14.5" x14ac:dyDescent="0.35">
      <c r="B193" s="9" t="s">
        <v>701</v>
      </c>
      <c r="C193" s="7" t="s">
        <v>34</v>
      </c>
      <c r="D193" s="7" t="s">
        <v>702</v>
      </c>
      <c r="E193" s="7" t="s">
        <v>915</v>
      </c>
      <c r="F193" s="7" t="s">
        <v>917</v>
      </c>
      <c r="G193" s="8">
        <v>45932</v>
      </c>
      <c r="H193" s="8">
        <v>46845</v>
      </c>
      <c r="I193" s="7" t="s">
        <v>709</v>
      </c>
      <c r="J193" s="7" t="s">
        <v>710</v>
      </c>
      <c r="K193" s="9">
        <v>0</v>
      </c>
      <c r="L193" s="14">
        <v>0</v>
      </c>
      <c r="M193" s="1">
        <v>0</v>
      </c>
      <c r="N193" s="1">
        <v>0</v>
      </c>
      <c r="O193" s="1">
        <v>0</v>
      </c>
      <c r="P193" s="1">
        <v>0</v>
      </c>
      <c r="Q193" s="1">
        <f t="shared" si="61"/>
        <v>0</v>
      </c>
      <c r="R193" s="1">
        <v>0</v>
      </c>
      <c r="S193" s="1">
        <f t="shared" ref="S193:S233" si="65">Q193-R193</f>
        <v>0</v>
      </c>
      <c r="T193" s="1">
        <v>0</v>
      </c>
      <c r="U193" s="1">
        <v>1007791</v>
      </c>
      <c r="V193" s="1">
        <v>0</v>
      </c>
      <c r="W193" s="1">
        <f t="shared" si="58"/>
        <v>1007791</v>
      </c>
      <c r="X193" s="1">
        <v>0</v>
      </c>
      <c r="Y193" s="1">
        <f t="shared" si="59"/>
        <v>1007791</v>
      </c>
      <c r="Z193" s="25">
        <f t="shared" si="50"/>
        <v>24544.629999999997</v>
      </c>
      <c r="AA193" s="1">
        <v>0</v>
      </c>
      <c r="AB193" s="1">
        <f t="shared" si="63"/>
        <v>1007791</v>
      </c>
      <c r="AC193" s="1">
        <v>0</v>
      </c>
      <c r="AD193" s="1">
        <f t="shared" si="64"/>
        <v>1007791</v>
      </c>
      <c r="AE193" s="1">
        <v>24544.629999999997</v>
      </c>
      <c r="AF193" s="1">
        <f t="shared" si="57"/>
        <v>983246.37</v>
      </c>
      <c r="AG193" s="1">
        <v>6548.63</v>
      </c>
      <c r="AH193" s="1">
        <f t="shared" ref="AH193:AH234" si="66">AF193-AG193</f>
        <v>976697.74</v>
      </c>
      <c r="AI193" s="1">
        <v>15718.87</v>
      </c>
      <c r="AJ193" s="1">
        <f t="shared" ref="AJ193:AJ234" si="67">AH193-AI193</f>
        <v>960978.87</v>
      </c>
      <c r="AK193" s="4">
        <v>11788.3</v>
      </c>
      <c r="AL193" s="1">
        <f t="shared" si="51"/>
        <v>949190.57</v>
      </c>
      <c r="AM193" s="1">
        <v>0</v>
      </c>
      <c r="AN193" s="1">
        <f t="shared" ref="AN193:AN234" si="68">AL193-AM193</f>
        <v>949190.57</v>
      </c>
    </row>
    <row r="194" spans="2:40" ht="14.5" x14ac:dyDescent="0.35">
      <c r="B194" s="9" t="s">
        <v>701</v>
      </c>
      <c r="C194" s="7" t="s">
        <v>34</v>
      </c>
      <c r="D194" s="7" t="s">
        <v>702</v>
      </c>
      <c r="E194" s="7" t="s">
        <v>711</v>
      </c>
      <c r="F194" s="7" t="s">
        <v>917</v>
      </c>
      <c r="G194" s="8">
        <v>45932</v>
      </c>
      <c r="H194" s="8">
        <v>46845</v>
      </c>
      <c r="I194" s="7" t="s">
        <v>712</v>
      </c>
      <c r="J194" s="7" t="s">
        <v>713</v>
      </c>
      <c r="K194" s="9">
        <v>0</v>
      </c>
      <c r="L194" s="14">
        <v>0</v>
      </c>
      <c r="M194" s="1">
        <v>0</v>
      </c>
      <c r="N194" s="1">
        <v>0</v>
      </c>
      <c r="O194" s="1">
        <v>0</v>
      </c>
      <c r="P194" s="1">
        <v>0</v>
      </c>
      <c r="Q194" s="1">
        <f t="shared" si="61"/>
        <v>0</v>
      </c>
      <c r="R194" s="1">
        <v>0</v>
      </c>
      <c r="S194" s="1">
        <f t="shared" si="65"/>
        <v>0</v>
      </c>
      <c r="T194" s="1">
        <v>0</v>
      </c>
      <c r="U194" s="1">
        <v>1742485</v>
      </c>
      <c r="V194" s="1">
        <v>0</v>
      </c>
      <c r="W194" s="1">
        <f t="shared" si="58"/>
        <v>1742485</v>
      </c>
      <c r="X194" s="1">
        <v>0</v>
      </c>
      <c r="Y194" s="1">
        <f t="shared" si="59"/>
        <v>1742485</v>
      </c>
      <c r="Z194" s="25">
        <f t="shared" si="50"/>
        <v>0</v>
      </c>
      <c r="AA194" s="1">
        <v>0</v>
      </c>
      <c r="AB194" s="1">
        <f t="shared" si="63"/>
        <v>1742485</v>
      </c>
      <c r="AC194" s="1">
        <v>0</v>
      </c>
      <c r="AD194" s="1">
        <f t="shared" si="64"/>
        <v>1742485</v>
      </c>
      <c r="AE194" s="1">
        <v>0</v>
      </c>
      <c r="AF194" s="1">
        <f t="shared" si="57"/>
        <v>1742485</v>
      </c>
      <c r="AG194" s="1">
        <v>0</v>
      </c>
      <c r="AH194" s="1">
        <f t="shared" si="66"/>
        <v>1742485</v>
      </c>
      <c r="AI194" s="1">
        <v>0</v>
      </c>
      <c r="AJ194" s="1">
        <f t="shared" si="67"/>
        <v>1742485</v>
      </c>
      <c r="AK194" s="4">
        <v>0</v>
      </c>
      <c r="AL194" s="1">
        <f t="shared" si="51"/>
        <v>1742485</v>
      </c>
      <c r="AM194" s="1">
        <v>0</v>
      </c>
      <c r="AN194" s="1">
        <f t="shared" si="68"/>
        <v>1742485</v>
      </c>
    </row>
    <row r="195" spans="2:40" ht="14.5" x14ac:dyDescent="0.35">
      <c r="B195" s="9" t="s">
        <v>701</v>
      </c>
      <c r="C195" s="7" t="s">
        <v>34</v>
      </c>
      <c r="D195" s="7" t="s">
        <v>702</v>
      </c>
      <c r="E195" s="7" t="s">
        <v>714</v>
      </c>
      <c r="F195" s="7" t="s">
        <v>917</v>
      </c>
      <c r="G195" s="8">
        <v>45932</v>
      </c>
      <c r="H195" s="8">
        <v>46845</v>
      </c>
      <c r="I195" s="7" t="s">
        <v>715</v>
      </c>
      <c r="J195" s="7" t="s">
        <v>716</v>
      </c>
      <c r="K195" s="9">
        <v>0</v>
      </c>
      <c r="L195" s="14">
        <v>0</v>
      </c>
      <c r="M195" s="1">
        <v>0</v>
      </c>
      <c r="N195" s="1">
        <v>0</v>
      </c>
      <c r="O195" s="1">
        <v>0</v>
      </c>
      <c r="P195" s="1">
        <v>0</v>
      </c>
      <c r="Q195" s="1">
        <f t="shared" si="61"/>
        <v>0</v>
      </c>
      <c r="R195" s="1">
        <v>0</v>
      </c>
      <c r="S195" s="1">
        <f t="shared" si="65"/>
        <v>0</v>
      </c>
      <c r="T195" s="1">
        <v>0</v>
      </c>
      <c r="U195" s="1">
        <v>2633052</v>
      </c>
      <c r="V195" s="1">
        <v>0</v>
      </c>
      <c r="W195" s="1">
        <f t="shared" si="58"/>
        <v>2633052</v>
      </c>
      <c r="X195" s="1">
        <v>0</v>
      </c>
      <c r="Y195" s="1">
        <f t="shared" si="59"/>
        <v>2633052</v>
      </c>
      <c r="Z195" s="25">
        <f t="shared" si="50"/>
        <v>0</v>
      </c>
      <c r="AA195" s="1">
        <v>0</v>
      </c>
      <c r="AB195" s="1">
        <f t="shared" si="63"/>
        <v>2633052</v>
      </c>
      <c r="AC195" s="1">
        <v>0</v>
      </c>
      <c r="AD195" s="1">
        <f t="shared" si="64"/>
        <v>2633052</v>
      </c>
      <c r="AE195" s="1">
        <v>0</v>
      </c>
      <c r="AF195" s="1">
        <f t="shared" si="57"/>
        <v>2633052</v>
      </c>
      <c r="AG195" s="1">
        <v>0</v>
      </c>
      <c r="AH195" s="1">
        <f t="shared" si="66"/>
        <v>2633052</v>
      </c>
      <c r="AI195" s="1">
        <v>0</v>
      </c>
      <c r="AJ195" s="1">
        <f t="shared" si="67"/>
        <v>2633052</v>
      </c>
      <c r="AK195" s="4">
        <v>0</v>
      </c>
      <c r="AL195" s="1">
        <f t="shared" si="51"/>
        <v>2633052</v>
      </c>
      <c r="AM195" s="1">
        <v>0</v>
      </c>
      <c r="AN195" s="1">
        <f t="shared" si="68"/>
        <v>2633052</v>
      </c>
    </row>
    <row r="196" spans="2:40" ht="14.5" x14ac:dyDescent="0.35">
      <c r="B196" s="31" t="s">
        <v>717</v>
      </c>
      <c r="C196" s="29" t="s">
        <v>39</v>
      </c>
      <c r="D196" s="29" t="s">
        <v>718</v>
      </c>
      <c r="E196" s="29" t="s">
        <v>719</v>
      </c>
      <c r="F196" s="29" t="s">
        <v>926</v>
      </c>
      <c r="G196" s="30">
        <v>44136</v>
      </c>
      <c r="H196" s="30">
        <v>45960</v>
      </c>
      <c r="I196" s="29" t="s">
        <v>720</v>
      </c>
      <c r="J196" s="29" t="s">
        <v>310</v>
      </c>
      <c r="K196" s="31" t="s">
        <v>721</v>
      </c>
      <c r="L196" s="32">
        <v>162086.68</v>
      </c>
      <c r="M196" s="32">
        <v>34803.11</v>
      </c>
      <c r="N196" s="32">
        <v>69526.73000000001</v>
      </c>
      <c r="O196" s="32">
        <f>M196-N196</f>
        <v>-34723.62000000001</v>
      </c>
      <c r="P196" s="32">
        <v>17555.36</v>
      </c>
      <c r="Q196" s="32">
        <f t="shared" si="61"/>
        <v>-52278.98000000001</v>
      </c>
      <c r="R196" s="32">
        <v>17013.71</v>
      </c>
      <c r="S196" s="32">
        <f t="shared" si="65"/>
        <v>-69292.69</v>
      </c>
      <c r="T196" s="32">
        <v>17222.25</v>
      </c>
      <c r="U196" s="32">
        <v>345371.01</v>
      </c>
      <c r="V196" s="32">
        <v>0</v>
      </c>
      <c r="W196" s="32">
        <f t="shared" si="58"/>
        <v>345371.01</v>
      </c>
      <c r="X196" s="32">
        <v>38065.760000000002</v>
      </c>
      <c r="Y196" s="32">
        <f t="shared" si="59"/>
        <v>307305.25</v>
      </c>
      <c r="Z196" s="32">
        <f t="shared" si="50"/>
        <v>321470.49000000005</v>
      </c>
      <c r="AA196" s="32">
        <v>0</v>
      </c>
      <c r="AB196" s="32">
        <f t="shared" si="63"/>
        <v>307305.25</v>
      </c>
      <c r="AC196" s="32">
        <v>0</v>
      </c>
      <c r="AD196" s="32">
        <f t="shared" si="64"/>
        <v>307305.25</v>
      </c>
      <c r="AE196" s="32">
        <v>0</v>
      </c>
      <c r="AF196" s="32">
        <f t="shared" si="57"/>
        <v>307305.25</v>
      </c>
      <c r="AG196" s="32">
        <v>0</v>
      </c>
      <c r="AH196" s="32">
        <f t="shared" si="66"/>
        <v>307305.25</v>
      </c>
      <c r="AI196" s="32">
        <v>0</v>
      </c>
      <c r="AJ196" s="32">
        <f t="shared" si="67"/>
        <v>307305.25</v>
      </c>
      <c r="AK196" s="40">
        <v>0</v>
      </c>
      <c r="AL196" s="32">
        <f t="shared" si="51"/>
        <v>307305.25</v>
      </c>
      <c r="AM196" s="32">
        <v>0</v>
      </c>
      <c r="AN196" s="32">
        <f t="shared" si="68"/>
        <v>307305.25</v>
      </c>
    </row>
    <row r="197" spans="2:40" ht="14.5" x14ac:dyDescent="0.35">
      <c r="B197" s="31" t="s">
        <v>722</v>
      </c>
      <c r="C197" s="29" t="s">
        <v>39</v>
      </c>
      <c r="D197" s="29" t="s">
        <v>723</v>
      </c>
      <c r="E197" s="29" t="s">
        <v>724</v>
      </c>
      <c r="F197" s="29" t="s">
        <v>917</v>
      </c>
      <c r="G197" s="30">
        <v>44287</v>
      </c>
      <c r="H197" s="30">
        <v>46003</v>
      </c>
      <c r="I197" s="29" t="s">
        <v>725</v>
      </c>
      <c r="J197" s="29" t="s">
        <v>43</v>
      </c>
      <c r="K197" s="31" t="s">
        <v>726</v>
      </c>
      <c r="L197" s="32">
        <v>90452.96</v>
      </c>
      <c r="M197" s="32">
        <v>75645.399999999994</v>
      </c>
      <c r="N197" s="32">
        <v>12645.31</v>
      </c>
      <c r="O197" s="32">
        <f>M197-N197</f>
        <v>63000.09</v>
      </c>
      <c r="P197" s="32">
        <v>12015</v>
      </c>
      <c r="Q197" s="32">
        <f t="shared" si="61"/>
        <v>50985.09</v>
      </c>
      <c r="R197" s="32">
        <v>12425</v>
      </c>
      <c r="S197" s="32">
        <f t="shared" si="65"/>
        <v>38560.089999999997</v>
      </c>
      <c r="T197" s="32">
        <v>14597.4</v>
      </c>
      <c r="U197" s="32">
        <f t="shared" ref="U197:U217" si="69">S197-T197</f>
        <v>23962.689999999995</v>
      </c>
      <c r="V197" s="32">
        <v>18167.29</v>
      </c>
      <c r="W197" s="32">
        <f t="shared" si="58"/>
        <v>5795.3999999999942</v>
      </c>
      <c r="X197" s="32">
        <v>12163.25</v>
      </c>
      <c r="Y197" s="32">
        <f t="shared" si="59"/>
        <v>-6367.8500000000058</v>
      </c>
      <c r="Z197" s="32">
        <f t="shared" si="50"/>
        <v>172466.21000000002</v>
      </c>
      <c r="AA197" s="32">
        <v>0</v>
      </c>
      <c r="AB197" s="32">
        <v>0</v>
      </c>
      <c r="AC197" s="32">
        <v>0</v>
      </c>
      <c r="AD197" s="32">
        <f t="shared" si="64"/>
        <v>0</v>
      </c>
      <c r="AE197" s="32">
        <v>0</v>
      </c>
      <c r="AF197" s="32">
        <f t="shared" si="57"/>
        <v>0</v>
      </c>
      <c r="AG197" s="32">
        <v>0</v>
      </c>
      <c r="AH197" s="32">
        <f t="shared" si="66"/>
        <v>0</v>
      </c>
      <c r="AI197" s="32">
        <v>0</v>
      </c>
      <c r="AJ197" s="32">
        <f t="shared" si="67"/>
        <v>0</v>
      </c>
      <c r="AK197" s="40">
        <v>0</v>
      </c>
      <c r="AL197" s="32">
        <f t="shared" si="51"/>
        <v>0</v>
      </c>
      <c r="AM197" s="32">
        <v>0</v>
      </c>
      <c r="AN197" s="32">
        <f t="shared" si="68"/>
        <v>0</v>
      </c>
    </row>
    <row r="198" spans="2:40" ht="14.5" x14ac:dyDescent="0.35">
      <c r="B198" s="9" t="s">
        <v>727</v>
      </c>
      <c r="C198" s="7" t="s">
        <v>34</v>
      </c>
      <c r="D198" s="7" t="s">
        <v>728</v>
      </c>
      <c r="E198" s="7" t="s">
        <v>729</v>
      </c>
      <c r="F198" s="7" t="s">
        <v>918</v>
      </c>
      <c r="G198" s="8">
        <v>45454</v>
      </c>
      <c r="H198" s="8">
        <v>46367</v>
      </c>
      <c r="I198" s="7" t="s">
        <v>730</v>
      </c>
      <c r="J198" s="7" t="s">
        <v>669</v>
      </c>
      <c r="K198" s="9" t="s">
        <v>731</v>
      </c>
      <c r="L198" s="14">
        <v>25152.18</v>
      </c>
      <c r="M198" s="1">
        <v>77971.75</v>
      </c>
      <c r="N198" s="1">
        <v>0</v>
      </c>
      <c r="O198" s="1">
        <f>M198-N198</f>
        <v>77971.75</v>
      </c>
      <c r="P198" s="1">
        <v>0</v>
      </c>
      <c r="Q198" s="1">
        <f t="shared" si="61"/>
        <v>77971.75</v>
      </c>
      <c r="R198" s="1">
        <v>12304.31</v>
      </c>
      <c r="S198" s="1">
        <f t="shared" si="65"/>
        <v>65667.44</v>
      </c>
      <c r="T198" s="1">
        <v>4056.14</v>
      </c>
      <c r="U198" s="1">
        <f t="shared" si="69"/>
        <v>61611.3</v>
      </c>
      <c r="V198" s="1">
        <v>4056.14</v>
      </c>
      <c r="W198" s="1">
        <f t="shared" si="58"/>
        <v>57555.16</v>
      </c>
      <c r="X198" s="1">
        <v>4056.14</v>
      </c>
      <c r="Y198" s="1">
        <f t="shared" si="59"/>
        <v>53499.020000000004</v>
      </c>
      <c r="Z198" s="25">
        <f t="shared" si="50"/>
        <v>61793.329999999994</v>
      </c>
      <c r="AA198" s="1">
        <v>4056.14</v>
      </c>
      <c r="AB198" s="1">
        <f>Y198-AA198</f>
        <v>49442.880000000005</v>
      </c>
      <c r="AC198" s="1">
        <v>4056.14</v>
      </c>
      <c r="AD198" s="1">
        <f t="shared" si="64"/>
        <v>45386.740000000005</v>
      </c>
      <c r="AE198" s="1">
        <v>4056.14</v>
      </c>
      <c r="AF198" s="1">
        <f t="shared" si="57"/>
        <v>41330.600000000006</v>
      </c>
      <c r="AG198" s="1">
        <v>4056.14</v>
      </c>
      <c r="AH198" s="1">
        <f t="shared" si="66"/>
        <v>37274.460000000006</v>
      </c>
      <c r="AI198" s="1">
        <v>4056.14</v>
      </c>
      <c r="AJ198" s="1">
        <f t="shared" si="67"/>
        <v>33218.320000000007</v>
      </c>
      <c r="AK198" s="1">
        <v>3920.94</v>
      </c>
      <c r="AL198" s="1">
        <f t="shared" si="51"/>
        <v>29297.380000000008</v>
      </c>
      <c r="AM198" s="1">
        <v>4056.14</v>
      </c>
      <c r="AN198" s="1">
        <f t="shared" si="68"/>
        <v>25241.240000000009</v>
      </c>
    </row>
    <row r="199" spans="2:40" ht="14.5" x14ac:dyDescent="0.35">
      <c r="B199" s="31" t="s">
        <v>732</v>
      </c>
      <c r="C199" s="29" t="s">
        <v>39</v>
      </c>
      <c r="D199" s="29" t="s">
        <v>676</v>
      </c>
      <c r="E199" s="29" t="s">
        <v>733</v>
      </c>
      <c r="F199" s="29" t="s">
        <v>918</v>
      </c>
      <c r="G199" s="30">
        <v>45163</v>
      </c>
      <c r="H199" s="30">
        <v>45529</v>
      </c>
      <c r="I199" s="29" t="s">
        <v>734</v>
      </c>
      <c r="J199" s="29" t="s">
        <v>735</v>
      </c>
      <c r="K199" s="31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32">
        <f t="shared" si="61"/>
        <v>0</v>
      </c>
      <c r="R199" s="32">
        <v>0</v>
      </c>
      <c r="S199" s="32">
        <f t="shared" si="65"/>
        <v>0</v>
      </c>
      <c r="T199" s="32">
        <v>0</v>
      </c>
      <c r="U199" s="32">
        <f t="shared" si="69"/>
        <v>0</v>
      </c>
      <c r="V199" s="32">
        <v>0</v>
      </c>
      <c r="W199" s="32">
        <f t="shared" si="58"/>
        <v>0</v>
      </c>
      <c r="X199" s="32"/>
      <c r="Y199" s="32">
        <f t="shared" si="59"/>
        <v>0</v>
      </c>
      <c r="Z199" s="32">
        <f t="shared" si="50"/>
        <v>0</v>
      </c>
      <c r="AA199" s="32">
        <v>0</v>
      </c>
      <c r="AB199" s="32">
        <v>0</v>
      </c>
      <c r="AC199" s="32">
        <v>0</v>
      </c>
      <c r="AD199" s="32">
        <f t="shared" si="64"/>
        <v>0</v>
      </c>
      <c r="AE199" s="32">
        <v>0</v>
      </c>
      <c r="AF199" s="32">
        <f t="shared" si="57"/>
        <v>0</v>
      </c>
      <c r="AG199" s="32">
        <v>0</v>
      </c>
      <c r="AH199" s="32">
        <f t="shared" si="66"/>
        <v>0</v>
      </c>
      <c r="AI199" s="32">
        <v>0</v>
      </c>
      <c r="AJ199" s="32">
        <f t="shared" si="67"/>
        <v>0</v>
      </c>
      <c r="AK199" s="32">
        <v>0</v>
      </c>
      <c r="AL199" s="32">
        <f t="shared" si="51"/>
        <v>0</v>
      </c>
      <c r="AM199" s="32">
        <v>0</v>
      </c>
      <c r="AN199" s="32">
        <f t="shared" si="68"/>
        <v>0</v>
      </c>
    </row>
    <row r="200" spans="2:40" ht="14.5" x14ac:dyDescent="0.35">
      <c r="B200" s="31" t="s">
        <v>736</v>
      </c>
      <c r="C200" s="29" t="s">
        <v>39</v>
      </c>
      <c r="D200" s="29" t="s">
        <v>737</v>
      </c>
      <c r="E200" s="29" t="s">
        <v>738</v>
      </c>
      <c r="F200" s="29" t="s">
        <v>918</v>
      </c>
      <c r="G200" s="30">
        <v>45422</v>
      </c>
      <c r="H200" s="30">
        <v>45787</v>
      </c>
      <c r="I200" s="29" t="s">
        <v>739</v>
      </c>
      <c r="J200" s="29" t="s">
        <v>735</v>
      </c>
      <c r="K200" s="31" t="s">
        <v>740</v>
      </c>
      <c r="L200" s="32">
        <v>21494.04</v>
      </c>
      <c r="M200" s="32">
        <v>0</v>
      </c>
      <c r="N200" s="32">
        <v>0</v>
      </c>
      <c r="O200" s="32">
        <v>0</v>
      </c>
      <c r="P200" s="32">
        <v>0</v>
      </c>
      <c r="Q200" s="32">
        <f t="shared" si="61"/>
        <v>0</v>
      </c>
      <c r="R200" s="32">
        <v>0</v>
      </c>
      <c r="S200" s="32">
        <f t="shared" si="65"/>
        <v>0</v>
      </c>
      <c r="T200" s="32">
        <v>0</v>
      </c>
      <c r="U200" s="32">
        <f t="shared" si="69"/>
        <v>0</v>
      </c>
      <c r="V200" s="32">
        <v>0</v>
      </c>
      <c r="W200" s="32">
        <f t="shared" si="58"/>
        <v>0</v>
      </c>
      <c r="X200" s="32"/>
      <c r="Y200" s="32">
        <f t="shared" si="59"/>
        <v>0</v>
      </c>
      <c r="Z200" s="32">
        <f t="shared" si="50"/>
        <v>21494.04</v>
      </c>
      <c r="AA200" s="32">
        <v>0</v>
      </c>
      <c r="AB200" s="32">
        <v>0</v>
      </c>
      <c r="AC200" s="32">
        <v>0</v>
      </c>
      <c r="AD200" s="32">
        <f t="shared" si="64"/>
        <v>0</v>
      </c>
      <c r="AE200" s="32">
        <v>0</v>
      </c>
      <c r="AF200" s="32">
        <f t="shared" si="57"/>
        <v>0</v>
      </c>
      <c r="AG200" s="32">
        <v>0</v>
      </c>
      <c r="AH200" s="32">
        <f t="shared" si="66"/>
        <v>0</v>
      </c>
      <c r="AI200" s="32">
        <v>0</v>
      </c>
      <c r="AJ200" s="32">
        <f t="shared" si="67"/>
        <v>0</v>
      </c>
      <c r="AK200" s="32">
        <v>0</v>
      </c>
      <c r="AL200" s="32">
        <f t="shared" si="51"/>
        <v>0</v>
      </c>
      <c r="AM200" s="32">
        <v>0</v>
      </c>
      <c r="AN200" s="32">
        <f t="shared" si="68"/>
        <v>0</v>
      </c>
    </row>
    <row r="201" spans="2:40" ht="14.5" x14ac:dyDescent="0.35">
      <c r="B201" s="9" t="s">
        <v>736</v>
      </c>
      <c r="C201" s="7" t="s">
        <v>34</v>
      </c>
      <c r="D201" s="7" t="s">
        <v>737</v>
      </c>
      <c r="E201" s="7" t="s">
        <v>741</v>
      </c>
      <c r="F201" s="7" t="s">
        <v>918</v>
      </c>
      <c r="G201" s="8">
        <v>44760</v>
      </c>
      <c r="H201" s="8">
        <v>46587</v>
      </c>
      <c r="I201" s="7" t="s">
        <v>742</v>
      </c>
      <c r="J201" s="7" t="s">
        <v>225</v>
      </c>
      <c r="K201" s="9" t="s">
        <v>743</v>
      </c>
      <c r="L201" s="14">
        <v>34498.54</v>
      </c>
      <c r="M201" s="1">
        <v>132075.25</v>
      </c>
      <c r="N201" s="1">
        <v>5283.01</v>
      </c>
      <c r="O201" s="1">
        <v>126792.24</v>
      </c>
      <c r="P201" s="1">
        <v>0</v>
      </c>
      <c r="Q201" s="1">
        <f t="shared" si="61"/>
        <v>126792.24</v>
      </c>
      <c r="R201" s="1">
        <v>5283.01</v>
      </c>
      <c r="S201" s="1">
        <f t="shared" si="65"/>
        <v>121509.23000000001</v>
      </c>
      <c r="T201" s="1">
        <v>5283.01</v>
      </c>
      <c r="U201" s="1">
        <f t="shared" si="69"/>
        <v>116226.22000000002</v>
      </c>
      <c r="V201" s="1">
        <v>5283.01</v>
      </c>
      <c r="W201" s="1">
        <f t="shared" si="58"/>
        <v>110943.21000000002</v>
      </c>
      <c r="X201" s="1">
        <v>15849.03</v>
      </c>
      <c r="Y201" s="1">
        <f t="shared" si="59"/>
        <v>95094.180000000022</v>
      </c>
      <c r="Z201" s="25">
        <f t="shared" si="50"/>
        <v>87328.640000000014</v>
      </c>
      <c r="AA201" s="1">
        <v>0</v>
      </c>
      <c r="AB201" s="1">
        <f t="shared" ref="AB201:AB211" si="70">Y201-AA201</f>
        <v>95094.180000000022</v>
      </c>
      <c r="AC201" s="1">
        <v>5283.01</v>
      </c>
      <c r="AD201" s="1">
        <f t="shared" si="64"/>
        <v>89811.170000000027</v>
      </c>
      <c r="AE201" s="1">
        <v>10566.02</v>
      </c>
      <c r="AF201" s="1">
        <f t="shared" si="57"/>
        <v>79245.150000000023</v>
      </c>
      <c r="AG201" s="1">
        <v>0</v>
      </c>
      <c r="AH201" s="1">
        <f t="shared" si="66"/>
        <v>79245.150000000023</v>
      </c>
      <c r="AI201" s="1">
        <v>5283.01</v>
      </c>
      <c r="AJ201" s="1">
        <f t="shared" si="67"/>
        <v>73962.140000000029</v>
      </c>
      <c r="AK201" s="1">
        <v>0</v>
      </c>
      <c r="AL201" s="1">
        <f t="shared" si="51"/>
        <v>73962.140000000029</v>
      </c>
      <c r="AM201" s="1">
        <f>5283.01+5283.01</f>
        <v>10566.02</v>
      </c>
      <c r="AN201" s="1">
        <f t="shared" si="68"/>
        <v>63396.120000000024</v>
      </c>
    </row>
    <row r="202" spans="2:40" ht="14.5" x14ac:dyDescent="0.35">
      <c r="B202" s="31" t="s">
        <v>736</v>
      </c>
      <c r="C202" s="29" t="s">
        <v>39</v>
      </c>
      <c r="D202" s="29" t="s">
        <v>737</v>
      </c>
      <c r="E202" s="29" t="s">
        <v>744</v>
      </c>
      <c r="F202" s="29" t="s">
        <v>918</v>
      </c>
      <c r="G202" s="30">
        <v>45159</v>
      </c>
      <c r="H202" s="30">
        <v>46074</v>
      </c>
      <c r="I202" s="29" t="s">
        <v>745</v>
      </c>
      <c r="J202" s="29" t="s">
        <v>271</v>
      </c>
      <c r="K202" s="31" t="s">
        <v>743</v>
      </c>
      <c r="L202" s="32">
        <v>42194.95</v>
      </c>
      <c r="M202" s="32">
        <v>253012.35</v>
      </c>
      <c r="N202" s="32">
        <v>0</v>
      </c>
      <c r="O202" s="32">
        <f>M202-N202</f>
        <v>253012.35</v>
      </c>
      <c r="P202" s="32">
        <v>0</v>
      </c>
      <c r="Q202" s="32">
        <f t="shared" si="61"/>
        <v>253012.35</v>
      </c>
      <c r="R202" s="32">
        <v>0</v>
      </c>
      <c r="S202" s="32">
        <f t="shared" si="65"/>
        <v>253012.35</v>
      </c>
      <c r="T202" s="32">
        <v>0</v>
      </c>
      <c r="U202" s="32">
        <f t="shared" si="69"/>
        <v>253012.35</v>
      </c>
      <c r="V202" s="32">
        <v>0</v>
      </c>
      <c r="W202" s="32">
        <f t="shared" si="58"/>
        <v>253012.35</v>
      </c>
      <c r="X202" s="32">
        <v>0</v>
      </c>
      <c r="Y202" s="32">
        <f t="shared" si="59"/>
        <v>253012.35</v>
      </c>
      <c r="Z202" s="32">
        <f t="shared" si="50"/>
        <v>42194.95</v>
      </c>
      <c r="AA202" s="32">
        <v>0</v>
      </c>
      <c r="AB202" s="32">
        <f t="shared" si="70"/>
        <v>253012.35</v>
      </c>
      <c r="AC202" s="32">
        <v>0</v>
      </c>
      <c r="AD202" s="32">
        <f t="shared" si="64"/>
        <v>253012.35</v>
      </c>
      <c r="AE202" s="32">
        <v>0</v>
      </c>
      <c r="AF202" s="32">
        <f t="shared" si="57"/>
        <v>253012.35</v>
      </c>
      <c r="AG202" s="32">
        <v>0</v>
      </c>
      <c r="AH202" s="32">
        <f t="shared" si="66"/>
        <v>253012.35</v>
      </c>
      <c r="AI202" s="32">
        <v>0</v>
      </c>
      <c r="AJ202" s="32">
        <f t="shared" si="67"/>
        <v>253012.35</v>
      </c>
      <c r="AK202" s="32">
        <v>0</v>
      </c>
      <c r="AL202" s="32">
        <f t="shared" si="51"/>
        <v>253012.35</v>
      </c>
      <c r="AM202" s="32">
        <v>0</v>
      </c>
      <c r="AN202" s="32">
        <f t="shared" si="68"/>
        <v>253012.35</v>
      </c>
    </row>
    <row r="203" spans="2:40" s="46" customFormat="1" ht="14.5" x14ac:dyDescent="0.35">
      <c r="B203" s="9" t="s">
        <v>746</v>
      </c>
      <c r="C203" s="7" t="s">
        <v>34</v>
      </c>
      <c r="D203" s="7" t="s">
        <v>747</v>
      </c>
      <c r="E203" s="7" t="s">
        <v>748</v>
      </c>
      <c r="F203" s="7" t="s">
        <v>916</v>
      </c>
      <c r="G203" s="8">
        <v>45140</v>
      </c>
      <c r="H203" s="8">
        <v>46820</v>
      </c>
      <c r="I203" s="7" t="s">
        <v>749</v>
      </c>
      <c r="J203" s="7" t="s">
        <v>354</v>
      </c>
      <c r="K203" s="9" t="s">
        <v>750</v>
      </c>
      <c r="L203" s="14">
        <v>194736.08</v>
      </c>
      <c r="M203" s="1">
        <v>96092.66</v>
      </c>
      <c r="N203" s="1">
        <v>29728.54</v>
      </c>
      <c r="O203" s="1">
        <v>1639219.44</v>
      </c>
      <c r="P203" s="1">
        <v>29728.54</v>
      </c>
      <c r="Q203" s="1">
        <f t="shared" si="61"/>
        <v>1609490.9</v>
      </c>
      <c r="R203" s="1">
        <v>29728.54</v>
      </c>
      <c r="S203" s="1">
        <f t="shared" si="65"/>
        <v>1579762.3599999999</v>
      </c>
      <c r="T203" s="1">
        <v>29728.54</v>
      </c>
      <c r="U203" s="1">
        <f t="shared" si="69"/>
        <v>1550033.8199999998</v>
      </c>
      <c r="V203" s="1">
        <v>29832.25</v>
      </c>
      <c r="W203" s="1">
        <f t="shared" si="58"/>
        <v>1520201.5699999998</v>
      </c>
      <c r="X203" s="1">
        <v>29832.25</v>
      </c>
      <c r="Y203" s="1">
        <f t="shared" si="59"/>
        <v>1490369.3199999998</v>
      </c>
      <c r="Z203" s="25">
        <f t="shared" ref="Z203:Z234" si="71">L203+N203+P203+R203+T203+V203+X203+AA203+AC203+AE203</f>
        <v>463332.42</v>
      </c>
      <c r="AA203" s="1">
        <v>59664.5</v>
      </c>
      <c r="AB203" s="1">
        <f t="shared" si="70"/>
        <v>1430704.8199999998</v>
      </c>
      <c r="AC203" s="1">
        <v>0</v>
      </c>
      <c r="AD203" s="1">
        <f t="shared" si="64"/>
        <v>1430704.8199999998</v>
      </c>
      <c r="AE203" s="1">
        <v>30353.18</v>
      </c>
      <c r="AF203" s="1">
        <f t="shared" si="57"/>
        <v>1400351.64</v>
      </c>
      <c r="AG203" s="1">
        <v>30353.18</v>
      </c>
      <c r="AH203" s="1">
        <f t="shared" si="66"/>
        <v>1369998.46</v>
      </c>
      <c r="AI203" s="1">
        <v>30353.18</v>
      </c>
      <c r="AJ203" s="1">
        <f t="shared" si="67"/>
        <v>1339645.28</v>
      </c>
      <c r="AK203" s="1">
        <v>30353.18</v>
      </c>
      <c r="AL203" s="1">
        <f t="shared" si="51"/>
        <v>1309292.1000000001</v>
      </c>
      <c r="AM203" s="1">
        <v>30353.18</v>
      </c>
      <c r="AN203" s="1">
        <f t="shared" si="68"/>
        <v>1278938.9200000002</v>
      </c>
    </row>
    <row r="204" spans="2:40" ht="14.5" x14ac:dyDescent="0.35">
      <c r="B204" s="31" t="s">
        <v>751</v>
      </c>
      <c r="C204" s="29" t="s">
        <v>39</v>
      </c>
      <c r="D204" s="29" t="s">
        <v>752</v>
      </c>
      <c r="E204" s="29" t="s">
        <v>753</v>
      </c>
      <c r="F204" s="29" t="s">
        <v>916</v>
      </c>
      <c r="G204" s="30">
        <v>45348</v>
      </c>
      <c r="H204" s="30">
        <v>46260</v>
      </c>
      <c r="I204" s="29" t="s">
        <v>754</v>
      </c>
      <c r="J204" s="29" t="s">
        <v>755</v>
      </c>
      <c r="K204" s="31" t="s">
        <v>756</v>
      </c>
      <c r="L204" s="32">
        <v>93113.22</v>
      </c>
      <c r="M204" s="32">
        <v>0</v>
      </c>
      <c r="N204" s="40">
        <v>15518.87</v>
      </c>
      <c r="O204" s="32">
        <v>222437.19</v>
      </c>
      <c r="P204" s="32">
        <v>31037.74</v>
      </c>
      <c r="Q204" s="32">
        <f t="shared" si="61"/>
        <v>191399.45</v>
      </c>
      <c r="R204" s="32">
        <v>15518.87</v>
      </c>
      <c r="S204" s="32">
        <f t="shared" si="65"/>
        <v>175880.58000000002</v>
      </c>
      <c r="T204" s="32">
        <v>15518.87</v>
      </c>
      <c r="U204" s="32">
        <f t="shared" si="69"/>
        <v>160361.71000000002</v>
      </c>
      <c r="V204" s="32">
        <v>15518.87</v>
      </c>
      <c r="W204" s="32">
        <f t="shared" si="58"/>
        <v>144842.84000000003</v>
      </c>
      <c r="X204" s="32">
        <v>31037.74</v>
      </c>
      <c r="Y204" s="32">
        <f t="shared" si="59"/>
        <v>113805.10000000002</v>
      </c>
      <c r="Z204" s="32">
        <f t="shared" si="71"/>
        <v>248301.91999999995</v>
      </c>
      <c r="AA204" s="32">
        <v>0</v>
      </c>
      <c r="AB204" s="32">
        <v>150502.73000000004</v>
      </c>
      <c r="AC204" s="32">
        <v>15518.87</v>
      </c>
      <c r="AD204" s="32">
        <f t="shared" si="64"/>
        <v>134983.86000000004</v>
      </c>
      <c r="AE204" s="32">
        <v>15518.87</v>
      </c>
      <c r="AF204" s="32">
        <f t="shared" si="57"/>
        <v>119464.99000000005</v>
      </c>
      <c r="AG204" s="32">
        <v>16656.419999999998</v>
      </c>
      <c r="AH204" s="32">
        <f t="shared" si="66"/>
        <v>102808.57000000005</v>
      </c>
      <c r="AI204" s="32">
        <v>16656.419999999998</v>
      </c>
      <c r="AJ204" s="32">
        <f t="shared" si="67"/>
        <v>86152.150000000052</v>
      </c>
      <c r="AK204" s="51"/>
      <c r="AL204" s="32">
        <f t="shared" ref="AL204:AL234" si="72">AJ204-AK204</f>
        <v>86152.150000000052</v>
      </c>
      <c r="AM204" s="32">
        <v>0</v>
      </c>
      <c r="AN204" s="32">
        <f t="shared" si="68"/>
        <v>86152.150000000052</v>
      </c>
    </row>
    <row r="205" spans="2:40" ht="14.5" x14ac:dyDescent="0.35">
      <c r="B205" s="31" t="s">
        <v>751</v>
      </c>
      <c r="C205" s="29" t="s">
        <v>39</v>
      </c>
      <c r="D205" s="29" t="s">
        <v>752</v>
      </c>
      <c r="E205" s="29" t="s">
        <v>757</v>
      </c>
      <c r="F205" s="29" t="s">
        <v>916</v>
      </c>
      <c r="G205" s="30">
        <v>45348</v>
      </c>
      <c r="H205" s="30">
        <v>46260</v>
      </c>
      <c r="I205" s="29" t="s">
        <v>758</v>
      </c>
      <c r="J205" s="29" t="s">
        <v>759</v>
      </c>
      <c r="K205" s="31" t="s">
        <v>756</v>
      </c>
      <c r="L205" s="32">
        <v>93566.16</v>
      </c>
      <c r="M205" s="32">
        <v>0</v>
      </c>
      <c r="N205" s="32">
        <v>15594.36</v>
      </c>
      <c r="O205" s="32">
        <v>224038.87</v>
      </c>
      <c r="P205" s="32">
        <v>31188.720000000001</v>
      </c>
      <c r="Q205" s="32">
        <f t="shared" si="61"/>
        <v>192850.15</v>
      </c>
      <c r="R205" s="32">
        <v>15594.36</v>
      </c>
      <c r="S205" s="32">
        <f t="shared" si="65"/>
        <v>177255.78999999998</v>
      </c>
      <c r="T205" s="32">
        <v>15594.36</v>
      </c>
      <c r="U205" s="32">
        <f t="shared" si="69"/>
        <v>161661.43</v>
      </c>
      <c r="V205" s="32">
        <v>15594.36</v>
      </c>
      <c r="W205" s="32">
        <f t="shared" si="58"/>
        <v>146067.07</v>
      </c>
      <c r="X205" s="32">
        <v>31188.720000000001</v>
      </c>
      <c r="Y205" s="32">
        <f t="shared" si="59"/>
        <v>114878.35</v>
      </c>
      <c r="Z205" s="32">
        <f t="shared" si="71"/>
        <v>249509.75999999995</v>
      </c>
      <c r="AA205" s="32">
        <v>0</v>
      </c>
      <c r="AB205" s="32">
        <v>151914.76</v>
      </c>
      <c r="AC205" s="32">
        <v>15594.36</v>
      </c>
      <c r="AD205" s="32">
        <f t="shared" si="64"/>
        <v>136320.40000000002</v>
      </c>
      <c r="AE205" s="32">
        <v>15594.36</v>
      </c>
      <c r="AF205" s="32">
        <f t="shared" si="57"/>
        <v>120726.04000000002</v>
      </c>
      <c r="AG205" s="32">
        <v>16744.72</v>
      </c>
      <c r="AH205" s="32">
        <f t="shared" si="66"/>
        <v>103981.32000000002</v>
      </c>
      <c r="AI205" s="32">
        <v>16744.72</v>
      </c>
      <c r="AJ205" s="32">
        <f t="shared" si="67"/>
        <v>87236.60000000002</v>
      </c>
      <c r="AK205" s="32">
        <v>6697.56</v>
      </c>
      <c r="AL205" s="32">
        <f t="shared" si="72"/>
        <v>80539.040000000023</v>
      </c>
      <c r="AM205" s="32">
        <v>0</v>
      </c>
      <c r="AN205" s="32">
        <f t="shared" si="68"/>
        <v>80539.040000000023</v>
      </c>
    </row>
    <row r="206" spans="2:40" ht="14.5" x14ac:dyDescent="0.35">
      <c r="B206" s="9" t="s">
        <v>751</v>
      </c>
      <c r="C206" s="7" t="s">
        <v>34</v>
      </c>
      <c r="D206" s="7" t="s">
        <v>752</v>
      </c>
      <c r="E206" s="7" t="s">
        <v>760</v>
      </c>
      <c r="F206" s="7" t="s">
        <v>916</v>
      </c>
      <c r="G206" s="8">
        <v>45349</v>
      </c>
      <c r="H206" s="8">
        <v>46261</v>
      </c>
      <c r="I206" s="7" t="s">
        <v>761</v>
      </c>
      <c r="J206" s="7" t="s">
        <v>762</v>
      </c>
      <c r="K206" s="9" t="s">
        <v>756</v>
      </c>
      <c r="L206" s="14">
        <v>108632.09</v>
      </c>
      <c r="M206" s="1">
        <v>221919.9</v>
      </c>
      <c r="N206" s="1">
        <v>15518.87</v>
      </c>
      <c r="O206" s="1">
        <v>206401.03</v>
      </c>
      <c r="P206" s="1">
        <v>31037.74</v>
      </c>
      <c r="Q206" s="1">
        <f t="shared" si="61"/>
        <v>175363.29</v>
      </c>
      <c r="R206" s="1">
        <v>15518.87</v>
      </c>
      <c r="S206" s="1">
        <f t="shared" si="65"/>
        <v>159844.42000000001</v>
      </c>
      <c r="T206" s="1">
        <v>15518.87</v>
      </c>
      <c r="U206" s="1">
        <f t="shared" si="69"/>
        <v>144325.55000000002</v>
      </c>
      <c r="V206" s="1">
        <v>15518.87</v>
      </c>
      <c r="W206" s="1">
        <f t="shared" si="58"/>
        <v>128806.68000000002</v>
      </c>
      <c r="X206" s="1">
        <v>31037.74</v>
      </c>
      <c r="Y206" s="1">
        <f t="shared" si="59"/>
        <v>97768.940000000017</v>
      </c>
      <c r="Z206" s="25">
        <f t="shared" si="71"/>
        <v>263820.78999999998</v>
      </c>
      <c r="AA206" s="1">
        <v>0</v>
      </c>
      <c r="AB206" s="1">
        <v>134484.82</v>
      </c>
      <c r="AC206" s="1">
        <v>15518.87</v>
      </c>
      <c r="AD206" s="1">
        <f t="shared" si="64"/>
        <v>118965.95000000001</v>
      </c>
      <c r="AE206" s="1">
        <v>15518.87</v>
      </c>
      <c r="AF206" s="1">
        <f t="shared" si="57"/>
        <v>103447.08000000002</v>
      </c>
      <c r="AG206" s="1">
        <v>16656.419999999998</v>
      </c>
      <c r="AH206" s="1">
        <f t="shared" si="66"/>
        <v>86790.660000000018</v>
      </c>
      <c r="AI206" s="1">
        <v>16656.419999999998</v>
      </c>
      <c r="AJ206" s="1">
        <f t="shared" si="67"/>
        <v>70134.24000000002</v>
      </c>
      <c r="AK206" s="1">
        <v>16656.419999999998</v>
      </c>
      <c r="AL206" s="1">
        <f t="shared" si="72"/>
        <v>53477.820000000022</v>
      </c>
      <c r="AM206" s="1">
        <v>0</v>
      </c>
      <c r="AN206" s="1">
        <f t="shared" si="68"/>
        <v>53477.820000000022</v>
      </c>
    </row>
    <row r="207" spans="2:40" ht="14.5" x14ac:dyDescent="0.35">
      <c r="B207" s="9" t="s">
        <v>763</v>
      </c>
      <c r="C207" s="7" t="s">
        <v>34</v>
      </c>
      <c r="D207" s="7" t="s">
        <v>764</v>
      </c>
      <c r="E207" s="7" t="s">
        <v>765</v>
      </c>
      <c r="F207" s="7" t="s">
        <v>917</v>
      </c>
      <c r="G207" s="8">
        <v>45632</v>
      </c>
      <c r="H207" s="8">
        <v>46544</v>
      </c>
      <c r="I207" s="7" t="s">
        <v>766</v>
      </c>
      <c r="J207" s="7" t="s">
        <v>767</v>
      </c>
      <c r="K207" s="9" t="s">
        <v>768</v>
      </c>
      <c r="L207" s="14">
        <v>0</v>
      </c>
      <c r="M207" s="1">
        <v>0</v>
      </c>
      <c r="N207" s="1">
        <v>0</v>
      </c>
      <c r="O207" s="1">
        <v>96384</v>
      </c>
      <c r="P207" s="1">
        <v>0</v>
      </c>
      <c r="Q207" s="1">
        <f t="shared" si="61"/>
        <v>96384</v>
      </c>
      <c r="R207" s="1">
        <v>0</v>
      </c>
      <c r="S207" s="1">
        <f t="shared" si="65"/>
        <v>96384</v>
      </c>
      <c r="T207" s="5">
        <v>17249.39</v>
      </c>
      <c r="U207" s="1">
        <f t="shared" si="69"/>
        <v>79134.61</v>
      </c>
      <c r="V207" s="1">
        <v>5800</v>
      </c>
      <c r="W207" s="1">
        <f t="shared" si="58"/>
        <v>73334.61</v>
      </c>
      <c r="X207" s="1">
        <v>0</v>
      </c>
      <c r="Y207" s="1">
        <f t="shared" si="59"/>
        <v>73334.61</v>
      </c>
      <c r="Z207" s="25">
        <f t="shared" si="71"/>
        <v>23049.39</v>
      </c>
      <c r="AA207" s="1">
        <v>0</v>
      </c>
      <c r="AB207" s="1">
        <f t="shared" si="70"/>
        <v>73334.61</v>
      </c>
      <c r="AC207" s="1">
        <v>0</v>
      </c>
      <c r="AD207" s="1">
        <f t="shared" si="64"/>
        <v>73334.61</v>
      </c>
      <c r="AE207" s="1">
        <v>0</v>
      </c>
      <c r="AF207" s="1">
        <f t="shared" si="57"/>
        <v>73334.61</v>
      </c>
      <c r="AG207" s="1">
        <v>0</v>
      </c>
      <c r="AH207" s="1">
        <f t="shared" si="66"/>
        <v>73334.61</v>
      </c>
      <c r="AI207" s="1">
        <v>0</v>
      </c>
      <c r="AJ207" s="1">
        <f t="shared" si="67"/>
        <v>73334.61</v>
      </c>
      <c r="AK207" s="1">
        <v>0</v>
      </c>
      <c r="AL207" s="1">
        <f t="shared" si="72"/>
        <v>73334.61</v>
      </c>
      <c r="AM207" s="1">
        <v>3534</v>
      </c>
      <c r="AN207" s="1">
        <f t="shared" si="68"/>
        <v>69800.61</v>
      </c>
    </row>
    <row r="208" spans="2:40" ht="14.5" x14ac:dyDescent="0.35">
      <c r="B208" s="9" t="s">
        <v>763</v>
      </c>
      <c r="C208" s="7" t="s">
        <v>34</v>
      </c>
      <c r="D208" s="7" t="s">
        <v>764</v>
      </c>
      <c r="E208" s="7" t="s">
        <v>769</v>
      </c>
      <c r="F208" s="7" t="s">
        <v>917</v>
      </c>
      <c r="G208" s="8">
        <v>45665</v>
      </c>
      <c r="H208" s="8">
        <v>46576</v>
      </c>
      <c r="I208" s="7" t="s">
        <v>968</v>
      </c>
      <c r="J208" s="7" t="s">
        <v>770</v>
      </c>
      <c r="K208" s="9">
        <v>0</v>
      </c>
      <c r="L208" s="14">
        <v>0</v>
      </c>
      <c r="M208" s="1">
        <v>0</v>
      </c>
      <c r="N208" s="1">
        <v>0</v>
      </c>
      <c r="O208" s="1">
        <v>127559.5</v>
      </c>
      <c r="P208" s="1">
        <v>0</v>
      </c>
      <c r="Q208" s="1">
        <f t="shared" si="61"/>
        <v>127559.5</v>
      </c>
      <c r="R208" s="1">
        <v>0</v>
      </c>
      <c r="S208" s="1">
        <f t="shared" si="65"/>
        <v>127559.5</v>
      </c>
      <c r="T208" s="1">
        <v>0</v>
      </c>
      <c r="U208" s="1">
        <f t="shared" si="69"/>
        <v>127559.5</v>
      </c>
      <c r="V208" s="1">
        <v>0</v>
      </c>
      <c r="W208" s="1">
        <f t="shared" si="58"/>
        <v>127559.5</v>
      </c>
      <c r="X208" s="1"/>
      <c r="Y208" s="1">
        <f t="shared" si="59"/>
        <v>127559.5</v>
      </c>
      <c r="Z208" s="25">
        <f t="shared" si="71"/>
        <v>11450</v>
      </c>
      <c r="AA208" s="1">
        <v>10000</v>
      </c>
      <c r="AB208" s="1">
        <f t="shared" si="70"/>
        <v>117559.5</v>
      </c>
      <c r="AC208" s="1">
        <v>1450</v>
      </c>
      <c r="AD208" s="1">
        <f t="shared" si="64"/>
        <v>116109.5</v>
      </c>
      <c r="AE208" s="1">
        <v>0</v>
      </c>
      <c r="AF208" s="1">
        <f t="shared" si="57"/>
        <v>116109.5</v>
      </c>
      <c r="AG208" s="1">
        <v>0</v>
      </c>
      <c r="AH208" s="1">
        <f t="shared" si="66"/>
        <v>116109.5</v>
      </c>
      <c r="AI208" s="1">
        <v>0</v>
      </c>
      <c r="AJ208" s="1">
        <f t="shared" si="67"/>
        <v>116109.5</v>
      </c>
      <c r="AK208" s="1">
        <v>0</v>
      </c>
      <c r="AL208" s="1">
        <f t="shared" si="72"/>
        <v>116109.5</v>
      </c>
      <c r="AM208" s="1">
        <v>0</v>
      </c>
      <c r="AN208" s="1">
        <f t="shared" si="68"/>
        <v>116109.5</v>
      </c>
    </row>
    <row r="209" spans="2:40" ht="14.5" x14ac:dyDescent="0.35">
      <c r="B209" s="9" t="s">
        <v>763</v>
      </c>
      <c r="C209" s="7" t="s">
        <v>34</v>
      </c>
      <c r="D209" s="7" t="s">
        <v>764</v>
      </c>
      <c r="E209" s="7" t="s">
        <v>771</v>
      </c>
      <c r="F209" s="7" t="s">
        <v>917</v>
      </c>
      <c r="G209" s="8">
        <v>45667</v>
      </c>
      <c r="H209" s="8">
        <v>46578</v>
      </c>
      <c r="I209" s="7" t="s">
        <v>772</v>
      </c>
      <c r="J209" s="7" t="s">
        <v>773</v>
      </c>
      <c r="K209" s="9">
        <v>0</v>
      </c>
      <c r="L209" s="14">
        <v>0</v>
      </c>
      <c r="M209" s="1">
        <v>0</v>
      </c>
      <c r="N209" s="1">
        <v>0</v>
      </c>
      <c r="O209" s="1">
        <v>272100</v>
      </c>
      <c r="P209" s="1">
        <v>0</v>
      </c>
      <c r="Q209" s="1">
        <f t="shared" si="61"/>
        <v>272100</v>
      </c>
      <c r="R209" s="1">
        <v>17433.419999999998</v>
      </c>
      <c r="S209" s="1">
        <f t="shared" si="65"/>
        <v>254666.58000000002</v>
      </c>
      <c r="T209" s="1">
        <v>0</v>
      </c>
      <c r="U209" s="1">
        <f t="shared" si="69"/>
        <v>254666.58000000002</v>
      </c>
      <c r="V209" s="1">
        <v>0</v>
      </c>
      <c r="W209" s="1">
        <f t="shared" si="58"/>
        <v>254666.58000000002</v>
      </c>
      <c r="X209" s="1">
        <v>24000</v>
      </c>
      <c r="Y209" s="1">
        <f t="shared" si="59"/>
        <v>230666.58000000002</v>
      </c>
      <c r="Z209" s="25">
        <f t="shared" si="71"/>
        <v>100583.42</v>
      </c>
      <c r="AA209" s="1">
        <v>0</v>
      </c>
      <c r="AB209" s="1">
        <f t="shared" si="70"/>
        <v>230666.58000000002</v>
      </c>
      <c r="AC209" s="1">
        <v>59150</v>
      </c>
      <c r="AD209" s="1">
        <f t="shared" si="64"/>
        <v>171516.58000000002</v>
      </c>
      <c r="AE209" s="1">
        <v>0</v>
      </c>
      <c r="AF209" s="1">
        <f t="shared" si="57"/>
        <v>171516.58000000002</v>
      </c>
      <c r="AG209" s="1">
        <v>0</v>
      </c>
      <c r="AH209" s="1">
        <f t="shared" si="66"/>
        <v>171516.58000000002</v>
      </c>
      <c r="AI209" s="1">
        <v>0</v>
      </c>
      <c r="AJ209" s="1">
        <f t="shared" si="67"/>
        <v>171516.58000000002</v>
      </c>
      <c r="AK209" s="1">
        <v>0</v>
      </c>
      <c r="AL209" s="1">
        <f t="shared" si="72"/>
        <v>171516.58000000002</v>
      </c>
      <c r="AM209" s="1">
        <v>1200</v>
      </c>
      <c r="AN209" s="1">
        <f t="shared" si="68"/>
        <v>170316.58000000002</v>
      </c>
    </row>
    <row r="210" spans="2:40" ht="14.5" x14ac:dyDescent="0.35">
      <c r="B210" s="9" t="s">
        <v>763</v>
      </c>
      <c r="C210" s="7" t="s">
        <v>34</v>
      </c>
      <c r="D210" s="7" t="s">
        <v>764</v>
      </c>
      <c r="E210" s="7" t="s">
        <v>774</v>
      </c>
      <c r="F210" s="7" t="s">
        <v>917</v>
      </c>
      <c r="G210" s="8">
        <v>45632</v>
      </c>
      <c r="H210" s="8">
        <v>46544</v>
      </c>
      <c r="I210" s="7" t="s">
        <v>775</v>
      </c>
      <c r="J210" s="7" t="s">
        <v>776</v>
      </c>
      <c r="K210" s="9" t="s">
        <v>777</v>
      </c>
      <c r="L210" s="14">
        <v>0</v>
      </c>
      <c r="M210" s="1">
        <v>0</v>
      </c>
      <c r="N210" s="1">
        <v>0</v>
      </c>
      <c r="O210" s="1">
        <v>225925.44</v>
      </c>
      <c r="P210" s="1">
        <v>0</v>
      </c>
      <c r="Q210" s="1">
        <f t="shared" si="61"/>
        <v>225925.44</v>
      </c>
      <c r="R210" s="1">
        <v>6547.22</v>
      </c>
      <c r="S210" s="1">
        <f t="shared" si="65"/>
        <v>219378.22</v>
      </c>
      <c r="T210" s="1">
        <v>40920.1</v>
      </c>
      <c r="U210" s="1">
        <f t="shared" si="69"/>
        <v>178458.12</v>
      </c>
      <c r="V210" s="1">
        <v>0</v>
      </c>
      <c r="W210" s="1">
        <f t="shared" si="58"/>
        <v>178458.12</v>
      </c>
      <c r="X210" s="1">
        <v>4590</v>
      </c>
      <c r="Y210" s="1">
        <f t="shared" si="59"/>
        <v>173868.12</v>
      </c>
      <c r="Z210" s="25">
        <f t="shared" si="71"/>
        <v>88297.32</v>
      </c>
      <c r="AA210" s="1">
        <v>0</v>
      </c>
      <c r="AB210" s="1">
        <f t="shared" si="70"/>
        <v>173868.12</v>
      </c>
      <c r="AC210" s="1">
        <v>36240</v>
      </c>
      <c r="AD210" s="1">
        <f t="shared" si="64"/>
        <v>137628.12</v>
      </c>
      <c r="AE210" s="1">
        <v>0</v>
      </c>
      <c r="AF210" s="1">
        <f t="shared" si="57"/>
        <v>137628.12</v>
      </c>
      <c r="AG210" s="1">
        <v>0</v>
      </c>
      <c r="AH210" s="1">
        <f t="shared" si="66"/>
        <v>137628.12</v>
      </c>
      <c r="AI210" s="1">
        <v>0</v>
      </c>
      <c r="AJ210" s="1">
        <f t="shared" si="67"/>
        <v>137628.12</v>
      </c>
      <c r="AK210" s="1">
        <v>0</v>
      </c>
      <c r="AL210" s="1">
        <f t="shared" si="72"/>
        <v>137628.12</v>
      </c>
      <c r="AM210" s="1">
        <v>8247.68</v>
      </c>
      <c r="AN210" s="1">
        <f t="shared" si="68"/>
        <v>129380.44</v>
      </c>
    </row>
    <row r="211" spans="2:40" ht="14.5" x14ac:dyDescent="0.35">
      <c r="B211" s="9" t="s">
        <v>763</v>
      </c>
      <c r="C211" s="7" t="s">
        <v>34</v>
      </c>
      <c r="D211" s="7" t="s">
        <v>764</v>
      </c>
      <c r="E211" s="7" t="s">
        <v>778</v>
      </c>
      <c r="F211" s="7" t="s">
        <v>917</v>
      </c>
      <c r="G211" s="8">
        <v>45714</v>
      </c>
      <c r="H211" s="8">
        <v>46625</v>
      </c>
      <c r="I211" s="7" t="s">
        <v>779</v>
      </c>
      <c r="J211" s="7" t="s">
        <v>780</v>
      </c>
      <c r="K211" s="9">
        <v>0</v>
      </c>
      <c r="L211" s="14">
        <v>0</v>
      </c>
      <c r="M211" s="1">
        <v>0</v>
      </c>
      <c r="N211" s="1">
        <v>0</v>
      </c>
      <c r="O211" s="1">
        <v>124060</v>
      </c>
      <c r="P211" s="1">
        <v>0</v>
      </c>
      <c r="Q211" s="1">
        <f t="shared" si="61"/>
        <v>124060</v>
      </c>
      <c r="R211" s="1">
        <v>0</v>
      </c>
      <c r="S211" s="1">
        <f t="shared" si="65"/>
        <v>124060</v>
      </c>
      <c r="T211" s="1">
        <v>7941.89</v>
      </c>
      <c r="U211" s="1">
        <f t="shared" si="69"/>
        <v>116118.11</v>
      </c>
      <c r="V211" s="1">
        <v>0</v>
      </c>
      <c r="W211" s="1">
        <f t="shared" si="58"/>
        <v>116118.11</v>
      </c>
      <c r="X211" s="1">
        <v>0</v>
      </c>
      <c r="Y211" s="1">
        <f t="shared" si="59"/>
        <v>116118.11</v>
      </c>
      <c r="Z211" s="25">
        <f t="shared" si="71"/>
        <v>7941.89</v>
      </c>
      <c r="AA211" s="1">
        <v>0</v>
      </c>
      <c r="AB211" s="1">
        <f t="shared" si="70"/>
        <v>116118.11</v>
      </c>
      <c r="AC211" s="1">
        <v>0</v>
      </c>
      <c r="AD211" s="1">
        <f t="shared" si="64"/>
        <v>116118.11</v>
      </c>
      <c r="AE211" s="1">
        <v>0</v>
      </c>
      <c r="AF211" s="1">
        <f t="shared" si="57"/>
        <v>116118.11</v>
      </c>
      <c r="AG211" s="1">
        <v>0</v>
      </c>
      <c r="AH211" s="1">
        <f t="shared" si="66"/>
        <v>116118.11</v>
      </c>
      <c r="AI211" s="1">
        <v>0</v>
      </c>
      <c r="AJ211" s="1">
        <f t="shared" si="67"/>
        <v>116118.11</v>
      </c>
      <c r="AK211" s="1">
        <v>0</v>
      </c>
      <c r="AL211" s="1">
        <f t="shared" si="72"/>
        <v>116118.11</v>
      </c>
      <c r="AM211" s="1">
        <v>4500</v>
      </c>
      <c r="AN211" s="1">
        <f t="shared" si="68"/>
        <v>111618.11</v>
      </c>
    </row>
    <row r="212" spans="2:40" ht="14.5" x14ac:dyDescent="0.35">
      <c r="B212" s="31" t="s">
        <v>781</v>
      </c>
      <c r="C212" s="29" t="s">
        <v>39</v>
      </c>
      <c r="D212" s="29" t="s">
        <v>782</v>
      </c>
      <c r="E212" s="29" t="s">
        <v>783</v>
      </c>
      <c r="F212" s="29" t="s">
        <v>916</v>
      </c>
      <c r="G212" s="30">
        <v>45054</v>
      </c>
      <c r="H212" s="30">
        <v>45968</v>
      </c>
      <c r="I212" s="29" t="s">
        <v>784</v>
      </c>
      <c r="J212" s="29" t="s">
        <v>250</v>
      </c>
      <c r="K212" s="31" t="s">
        <v>785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32">
        <f t="shared" si="61"/>
        <v>0</v>
      </c>
      <c r="R212" s="32">
        <v>0</v>
      </c>
      <c r="S212" s="32">
        <f t="shared" si="65"/>
        <v>0</v>
      </c>
      <c r="T212" s="32">
        <v>0</v>
      </c>
      <c r="U212" s="32">
        <f t="shared" si="69"/>
        <v>0</v>
      </c>
      <c r="V212" s="32">
        <v>0</v>
      </c>
      <c r="W212" s="32">
        <f t="shared" si="58"/>
        <v>0</v>
      </c>
      <c r="X212" s="32">
        <v>0</v>
      </c>
      <c r="Y212" s="32">
        <f t="shared" si="59"/>
        <v>0</v>
      </c>
      <c r="Z212" s="32">
        <f t="shared" si="71"/>
        <v>0</v>
      </c>
      <c r="AA212" s="32">
        <v>0</v>
      </c>
      <c r="AB212" s="32">
        <v>0</v>
      </c>
      <c r="AC212" s="32">
        <v>0</v>
      </c>
      <c r="AD212" s="32">
        <f t="shared" si="64"/>
        <v>0</v>
      </c>
      <c r="AE212" s="32">
        <v>0</v>
      </c>
      <c r="AF212" s="32">
        <f t="shared" si="57"/>
        <v>0</v>
      </c>
      <c r="AG212" s="32">
        <v>0</v>
      </c>
      <c r="AH212" s="32">
        <f t="shared" si="66"/>
        <v>0</v>
      </c>
      <c r="AI212" s="32">
        <v>0</v>
      </c>
      <c r="AJ212" s="32">
        <f t="shared" si="67"/>
        <v>0</v>
      </c>
      <c r="AK212" s="32">
        <v>0</v>
      </c>
      <c r="AL212" s="32">
        <f t="shared" si="72"/>
        <v>0</v>
      </c>
      <c r="AM212" s="32">
        <v>0</v>
      </c>
      <c r="AN212" s="32">
        <f t="shared" si="68"/>
        <v>0</v>
      </c>
    </row>
    <row r="213" spans="2:40" ht="14.5" x14ac:dyDescent="0.35">
      <c r="B213" s="9" t="s">
        <v>786</v>
      </c>
      <c r="C213" s="7" t="s">
        <v>34</v>
      </c>
      <c r="D213" s="7" t="s">
        <v>787</v>
      </c>
      <c r="E213" s="7" t="s">
        <v>914</v>
      </c>
      <c r="F213" s="7" t="s">
        <v>917</v>
      </c>
      <c r="G213" s="8">
        <v>45096</v>
      </c>
      <c r="H213" s="8">
        <v>46923</v>
      </c>
      <c r="I213" s="7" t="s">
        <v>788</v>
      </c>
      <c r="J213" s="7" t="s">
        <v>43</v>
      </c>
      <c r="K213" s="9" t="s">
        <v>789</v>
      </c>
      <c r="L213" s="14">
        <v>115737.64</v>
      </c>
      <c r="M213" s="1">
        <v>353166.65</v>
      </c>
      <c r="N213" s="1">
        <v>33306.449999999997</v>
      </c>
      <c r="O213" s="1">
        <v>814613.6</v>
      </c>
      <c r="P213" s="1">
        <v>0</v>
      </c>
      <c r="Q213" s="1">
        <f t="shared" si="61"/>
        <v>814613.6</v>
      </c>
      <c r="R213" s="1">
        <v>0</v>
      </c>
      <c r="S213" s="1">
        <f t="shared" si="65"/>
        <v>814613.6</v>
      </c>
      <c r="T213" s="1">
        <v>115314.5</v>
      </c>
      <c r="U213" s="1">
        <f t="shared" si="69"/>
        <v>699299.1</v>
      </c>
      <c r="V213" s="1">
        <v>0</v>
      </c>
      <c r="W213" s="1">
        <f t="shared" si="58"/>
        <v>699299.1</v>
      </c>
      <c r="X213" s="1">
        <v>41998.67</v>
      </c>
      <c r="Y213" s="1">
        <v>814613.6</v>
      </c>
      <c r="Z213" s="25">
        <f t="shared" si="71"/>
        <v>523358.31999999995</v>
      </c>
      <c r="AA213" s="1">
        <v>0</v>
      </c>
      <c r="AB213" s="1">
        <f>Y213-AA213</f>
        <v>814613.6</v>
      </c>
      <c r="AC213" s="1">
        <v>191980.7</v>
      </c>
      <c r="AD213" s="1">
        <f t="shared" si="64"/>
        <v>622632.89999999991</v>
      </c>
      <c r="AE213" s="1">
        <v>25020.36</v>
      </c>
      <c r="AF213" s="1">
        <f t="shared" si="57"/>
        <v>597612.53999999992</v>
      </c>
      <c r="AG213" s="1">
        <v>0</v>
      </c>
      <c r="AH213" s="1">
        <f t="shared" si="66"/>
        <v>597612.53999999992</v>
      </c>
      <c r="AI213" s="1">
        <v>0</v>
      </c>
      <c r="AJ213" s="1">
        <f t="shared" si="67"/>
        <v>597612.53999999992</v>
      </c>
      <c r="AK213" s="1">
        <v>34489.949999999997</v>
      </c>
      <c r="AL213" s="1">
        <f t="shared" si="72"/>
        <v>563122.59</v>
      </c>
      <c r="AM213" s="1">
        <v>98098.34</v>
      </c>
      <c r="AN213" s="1">
        <f t="shared" si="68"/>
        <v>465024.25</v>
      </c>
    </row>
    <row r="214" spans="2:40" ht="14.5" x14ac:dyDescent="0.35">
      <c r="B214" s="31" t="s">
        <v>790</v>
      </c>
      <c r="C214" s="29" t="s">
        <v>39</v>
      </c>
      <c r="D214" s="29" t="s">
        <v>791</v>
      </c>
      <c r="E214" s="29" t="s">
        <v>792</v>
      </c>
      <c r="F214" s="29" t="s">
        <v>140</v>
      </c>
      <c r="G214" s="30">
        <v>43882</v>
      </c>
      <c r="H214" s="30">
        <v>45853</v>
      </c>
      <c r="I214" s="29" t="s">
        <v>793</v>
      </c>
      <c r="J214" s="29" t="s">
        <v>43</v>
      </c>
      <c r="K214" s="31">
        <v>0</v>
      </c>
      <c r="L214" s="32">
        <v>12991562.26</v>
      </c>
      <c r="M214" s="32">
        <v>0</v>
      </c>
      <c r="N214" s="32">
        <v>2185983.06</v>
      </c>
      <c r="O214" s="32">
        <v>51157004.399999999</v>
      </c>
      <c r="P214" s="32">
        <v>0</v>
      </c>
      <c r="Q214" s="32">
        <f t="shared" si="61"/>
        <v>51157004.399999999</v>
      </c>
      <c r="R214" s="32">
        <v>0</v>
      </c>
      <c r="S214" s="32">
        <f t="shared" si="65"/>
        <v>51157004.399999999</v>
      </c>
      <c r="T214" s="32">
        <v>0</v>
      </c>
      <c r="U214" s="32">
        <f t="shared" si="69"/>
        <v>51157004.399999999</v>
      </c>
      <c r="V214" s="32">
        <v>0</v>
      </c>
      <c r="W214" s="32">
        <f t="shared" si="58"/>
        <v>51157004.399999999</v>
      </c>
      <c r="X214" s="32">
        <v>0</v>
      </c>
      <c r="Y214" s="32">
        <f t="shared" si="59"/>
        <v>51157004.399999999</v>
      </c>
      <c r="Z214" s="32">
        <f t="shared" si="71"/>
        <v>15177545.32</v>
      </c>
      <c r="AA214" s="32">
        <v>0</v>
      </c>
      <c r="AB214" s="32">
        <v>0</v>
      </c>
      <c r="AC214" s="32">
        <v>0</v>
      </c>
      <c r="AD214" s="32">
        <f t="shared" si="64"/>
        <v>0</v>
      </c>
      <c r="AE214" s="32">
        <v>0</v>
      </c>
      <c r="AF214" s="32">
        <f t="shared" si="57"/>
        <v>0</v>
      </c>
      <c r="AG214" s="32">
        <v>0</v>
      </c>
      <c r="AH214" s="32">
        <f t="shared" si="66"/>
        <v>0</v>
      </c>
      <c r="AI214" s="32">
        <v>0</v>
      </c>
      <c r="AJ214" s="32">
        <f t="shared" si="67"/>
        <v>0</v>
      </c>
      <c r="AK214" s="32">
        <v>0</v>
      </c>
      <c r="AL214" s="32">
        <f t="shared" si="72"/>
        <v>0</v>
      </c>
      <c r="AM214" s="32">
        <v>0</v>
      </c>
      <c r="AN214" s="32">
        <f t="shared" si="68"/>
        <v>0</v>
      </c>
    </row>
    <row r="215" spans="2:40" ht="14.5" x14ac:dyDescent="0.35">
      <c r="B215" s="47" t="s">
        <v>790</v>
      </c>
      <c r="C215" s="34" t="s">
        <v>34</v>
      </c>
      <c r="D215" s="34" t="s">
        <v>791</v>
      </c>
      <c r="E215" s="34" t="s">
        <v>872</v>
      </c>
      <c r="F215" s="34" t="s">
        <v>140</v>
      </c>
      <c r="G215" s="35">
        <v>45861</v>
      </c>
      <c r="H215" s="35">
        <v>47687</v>
      </c>
      <c r="I215" s="34" t="s">
        <v>873</v>
      </c>
      <c r="J215" s="34" t="s">
        <v>43</v>
      </c>
      <c r="K215" s="36">
        <v>0</v>
      </c>
      <c r="L215" s="37">
        <v>0</v>
      </c>
      <c r="M215" s="37">
        <v>0</v>
      </c>
      <c r="N215" s="37">
        <v>0</v>
      </c>
      <c r="O215" s="37">
        <f>M215-N215</f>
        <v>0</v>
      </c>
      <c r="P215" s="37">
        <v>2190410.4500000002</v>
      </c>
      <c r="Q215" s="37">
        <f t="shared" si="61"/>
        <v>-2190410.4500000002</v>
      </c>
      <c r="R215" s="37">
        <v>2244128.1</v>
      </c>
      <c r="S215" s="37">
        <f t="shared" si="65"/>
        <v>-4434538.5500000007</v>
      </c>
      <c r="T215" s="37">
        <v>2129150.9700000002</v>
      </c>
      <c r="U215" s="37">
        <f t="shared" si="69"/>
        <v>-6563689.5200000014</v>
      </c>
      <c r="V215" s="37">
        <v>2188051.89</v>
      </c>
      <c r="W215" s="37">
        <f t="shared" si="58"/>
        <v>-8751741.410000002</v>
      </c>
      <c r="X215" s="37">
        <v>4710779.25</v>
      </c>
      <c r="Y215" s="37">
        <f t="shared" si="59"/>
        <v>-13462520.660000002</v>
      </c>
      <c r="Z215" s="25">
        <f t="shared" si="71"/>
        <v>19584605.48</v>
      </c>
      <c r="AA215" s="37">
        <v>2105348.8499999996</v>
      </c>
      <c r="AB215" s="37">
        <f>Y215-AA215</f>
        <v>-15567869.510000002</v>
      </c>
      <c r="AC215" s="37">
        <v>2020398.4800000002</v>
      </c>
      <c r="AD215" s="37">
        <f t="shared" si="64"/>
        <v>-17588267.990000002</v>
      </c>
      <c r="AE215" s="37">
        <v>1996337.49</v>
      </c>
      <c r="AF215" s="37">
        <f t="shared" si="57"/>
        <v>-19584605.48</v>
      </c>
      <c r="AG215" s="37">
        <v>1989925.34</v>
      </c>
      <c r="AH215" s="37">
        <f t="shared" si="66"/>
        <v>-21574530.82</v>
      </c>
      <c r="AI215" s="37">
        <v>0</v>
      </c>
      <c r="AJ215" s="37">
        <f t="shared" si="67"/>
        <v>-21574530.82</v>
      </c>
      <c r="AK215" s="37">
        <v>2104633.73</v>
      </c>
      <c r="AL215" s="37">
        <f t="shared" si="72"/>
        <v>-23679164.550000001</v>
      </c>
      <c r="AM215" s="37">
        <v>2060291.49</v>
      </c>
      <c r="AN215" s="37">
        <f t="shared" si="68"/>
        <v>-25739456.039999999</v>
      </c>
    </row>
    <row r="216" spans="2:40" ht="14.5" x14ac:dyDescent="0.35">
      <c r="B216" s="31" t="s">
        <v>794</v>
      </c>
      <c r="C216" s="29" t="s">
        <v>39</v>
      </c>
      <c r="D216" s="29" t="s">
        <v>795</v>
      </c>
      <c r="E216" s="29" t="s">
        <v>796</v>
      </c>
      <c r="F216" s="29" t="s">
        <v>140</v>
      </c>
      <c r="G216" s="30">
        <v>43297</v>
      </c>
      <c r="H216" s="30">
        <v>44865</v>
      </c>
      <c r="I216" s="29" t="s">
        <v>797</v>
      </c>
      <c r="J216" s="29" t="s">
        <v>43</v>
      </c>
      <c r="K216" s="31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32">
        <f t="shared" si="61"/>
        <v>0</v>
      </c>
      <c r="R216" s="32">
        <v>0</v>
      </c>
      <c r="S216" s="32">
        <f t="shared" si="65"/>
        <v>0</v>
      </c>
      <c r="T216" s="32">
        <v>0</v>
      </c>
      <c r="U216" s="32">
        <f t="shared" si="69"/>
        <v>0</v>
      </c>
      <c r="V216" s="32">
        <v>0</v>
      </c>
      <c r="W216" s="32">
        <f t="shared" si="58"/>
        <v>0</v>
      </c>
      <c r="X216" s="32">
        <v>0</v>
      </c>
      <c r="Y216" s="32">
        <f t="shared" si="59"/>
        <v>0</v>
      </c>
      <c r="Z216" s="32">
        <f t="shared" si="71"/>
        <v>0</v>
      </c>
      <c r="AA216" s="32">
        <v>0</v>
      </c>
      <c r="AB216" s="32">
        <v>0</v>
      </c>
      <c r="AC216" s="32">
        <v>0</v>
      </c>
      <c r="AD216" s="32">
        <f t="shared" si="64"/>
        <v>0</v>
      </c>
      <c r="AE216" s="32">
        <v>0</v>
      </c>
      <c r="AF216" s="32">
        <f t="shared" si="57"/>
        <v>0</v>
      </c>
      <c r="AG216" s="32">
        <v>0</v>
      </c>
      <c r="AH216" s="32">
        <f t="shared" si="66"/>
        <v>0</v>
      </c>
      <c r="AI216" s="32">
        <v>0</v>
      </c>
      <c r="AJ216" s="32">
        <f t="shared" si="67"/>
        <v>0</v>
      </c>
      <c r="AK216" s="32">
        <v>0</v>
      </c>
      <c r="AL216" s="32">
        <f t="shared" si="72"/>
        <v>0</v>
      </c>
      <c r="AM216" s="32">
        <v>0</v>
      </c>
      <c r="AN216" s="32">
        <f t="shared" si="68"/>
        <v>0</v>
      </c>
    </row>
    <row r="217" spans="2:40" ht="14.5" x14ac:dyDescent="0.35">
      <c r="B217" s="9" t="s">
        <v>794</v>
      </c>
      <c r="C217" s="7" t="s">
        <v>34</v>
      </c>
      <c r="D217" s="7" t="s">
        <v>795</v>
      </c>
      <c r="E217" s="7" t="s">
        <v>798</v>
      </c>
      <c r="F217" s="7" t="s">
        <v>140</v>
      </c>
      <c r="G217" s="8">
        <v>44838</v>
      </c>
      <c r="H217" s="8">
        <v>46664</v>
      </c>
      <c r="I217" s="7" t="s">
        <v>799</v>
      </c>
      <c r="J217" s="7" t="s">
        <v>43</v>
      </c>
      <c r="K217" s="9" t="s">
        <v>800</v>
      </c>
      <c r="L217" s="14">
        <v>2218647.8199999998</v>
      </c>
      <c r="M217" s="1">
        <v>0</v>
      </c>
      <c r="N217" s="1">
        <v>356093.19</v>
      </c>
      <c r="O217" s="1">
        <v>17266797.329999998</v>
      </c>
      <c r="P217" s="1">
        <v>375629.42</v>
      </c>
      <c r="Q217" s="1">
        <f t="shared" si="61"/>
        <v>16891167.909999996</v>
      </c>
      <c r="R217" s="1">
        <v>372402.82</v>
      </c>
      <c r="S217" s="1">
        <f t="shared" si="65"/>
        <v>16518765.089999996</v>
      </c>
      <c r="T217" s="1">
        <v>3299.13</v>
      </c>
      <c r="U217" s="1">
        <f t="shared" si="69"/>
        <v>16515465.959999995</v>
      </c>
      <c r="V217" s="1">
        <v>736823.52</v>
      </c>
      <c r="W217" s="1">
        <f t="shared" si="58"/>
        <v>15778642.439999996</v>
      </c>
      <c r="X217" s="1">
        <v>358651.2</v>
      </c>
      <c r="Y217" s="1">
        <f t="shared" si="59"/>
        <v>15419991.239999996</v>
      </c>
      <c r="Z217" s="25">
        <f t="shared" si="71"/>
        <v>5772577.3399999999</v>
      </c>
      <c r="AA217" s="1">
        <v>579531.31999999995</v>
      </c>
      <c r="AB217" s="1">
        <f t="shared" ref="AB217:AB222" si="73">Y217-AA217</f>
        <v>14840459.919999996</v>
      </c>
      <c r="AC217" s="1">
        <v>387285.77</v>
      </c>
      <c r="AD217" s="1">
        <f t="shared" si="64"/>
        <v>14453174.149999997</v>
      </c>
      <c r="AE217" s="1">
        <v>384213.15</v>
      </c>
      <c r="AF217" s="1">
        <f t="shared" si="57"/>
        <v>14068960.999999996</v>
      </c>
      <c r="AG217" s="1">
        <v>164457.85</v>
      </c>
      <c r="AH217" s="1">
        <f t="shared" si="66"/>
        <v>13904503.149999997</v>
      </c>
      <c r="AI217" s="1">
        <v>610372.57999999996</v>
      </c>
      <c r="AJ217" s="1">
        <f t="shared" si="67"/>
        <v>13294130.569999997</v>
      </c>
      <c r="AK217" s="1">
        <v>411600.82</v>
      </c>
      <c r="AL217" s="1">
        <f t="shared" si="72"/>
        <v>12882529.749999996</v>
      </c>
      <c r="AM217" s="1">
        <v>394713.78</v>
      </c>
      <c r="AN217" s="1">
        <f t="shared" si="68"/>
        <v>12487815.969999997</v>
      </c>
    </row>
    <row r="218" spans="2:40" ht="14.5" x14ac:dyDescent="0.35">
      <c r="B218" s="9" t="s">
        <v>801</v>
      </c>
      <c r="C218" s="7" t="s">
        <v>34</v>
      </c>
      <c r="D218" s="7" t="s">
        <v>802</v>
      </c>
      <c r="E218" s="7" t="s">
        <v>803</v>
      </c>
      <c r="F218" s="7" t="s">
        <v>918</v>
      </c>
      <c r="G218" s="8">
        <v>45223</v>
      </c>
      <c r="H218" s="8">
        <v>47050</v>
      </c>
      <c r="I218" s="7" t="s">
        <v>804</v>
      </c>
      <c r="J218" s="7" t="s">
        <v>48</v>
      </c>
      <c r="K218" s="9" t="s">
        <v>805</v>
      </c>
      <c r="L218" s="14">
        <v>64757.64</v>
      </c>
      <c r="M218" s="1">
        <v>117564.74</v>
      </c>
      <c r="N218" s="1">
        <v>10792.94</v>
      </c>
      <c r="O218" s="1">
        <v>106771.8</v>
      </c>
      <c r="P218" s="1">
        <v>10792.94</v>
      </c>
      <c r="Q218" s="1">
        <f t="shared" si="61"/>
        <v>95978.86</v>
      </c>
      <c r="R218" s="1">
        <v>10792.94</v>
      </c>
      <c r="S218" s="1">
        <f t="shared" si="65"/>
        <v>85185.919999999998</v>
      </c>
      <c r="T218" s="1">
        <v>10792.94</v>
      </c>
      <c r="U218" s="1">
        <v>116920.72</v>
      </c>
      <c r="V218" s="1">
        <v>0</v>
      </c>
      <c r="W218" s="1">
        <f t="shared" si="58"/>
        <v>116920.72</v>
      </c>
      <c r="X218" s="1">
        <v>22020.02</v>
      </c>
      <c r="Y218" s="1">
        <f t="shared" si="59"/>
        <v>94900.7</v>
      </c>
      <c r="Z218" s="25">
        <f t="shared" si="71"/>
        <v>157270.71000000002</v>
      </c>
      <c r="AA218" s="1">
        <v>0</v>
      </c>
      <c r="AB218" s="1">
        <f t="shared" si="73"/>
        <v>94900.7</v>
      </c>
      <c r="AC218" s="1">
        <v>0</v>
      </c>
      <c r="AD218" s="1">
        <v>676313.09</v>
      </c>
      <c r="AE218" s="1">
        <v>27321.29</v>
      </c>
      <c r="AF218" s="1">
        <f t="shared" si="57"/>
        <v>648991.79999999993</v>
      </c>
      <c r="AG218" s="1">
        <v>11010.01</v>
      </c>
      <c r="AH218" s="1">
        <f t="shared" si="66"/>
        <v>637981.78999999992</v>
      </c>
      <c r="AI218" s="1">
        <v>11010.01</v>
      </c>
      <c r="AJ218" s="1">
        <f t="shared" si="67"/>
        <v>626971.77999999991</v>
      </c>
      <c r="AK218" s="1">
        <v>0</v>
      </c>
      <c r="AL218" s="1">
        <f t="shared" si="72"/>
        <v>626971.77999999991</v>
      </c>
      <c r="AM218" s="1">
        <v>11010.01</v>
      </c>
      <c r="AN218" s="1">
        <f t="shared" si="68"/>
        <v>615961.7699999999</v>
      </c>
    </row>
    <row r="219" spans="2:40" ht="14.5" x14ac:dyDescent="0.35">
      <c r="B219" s="33" t="s">
        <v>890</v>
      </c>
      <c r="C219" s="34" t="s">
        <v>34</v>
      </c>
      <c r="D219" s="34" t="s">
        <v>891</v>
      </c>
      <c r="E219" s="34" t="s">
        <v>892</v>
      </c>
      <c r="F219" s="34" t="s">
        <v>140</v>
      </c>
      <c r="G219" s="35">
        <v>45869</v>
      </c>
      <c r="H219" s="35">
        <v>47695</v>
      </c>
      <c r="I219" s="34" t="s">
        <v>893</v>
      </c>
      <c r="J219" s="34" t="s">
        <v>43</v>
      </c>
      <c r="K219" s="36">
        <v>0</v>
      </c>
      <c r="L219" s="37">
        <v>0</v>
      </c>
      <c r="M219" s="37">
        <v>0</v>
      </c>
      <c r="N219" s="37">
        <v>0</v>
      </c>
      <c r="O219" s="37">
        <v>0</v>
      </c>
      <c r="P219" s="37">
        <v>0</v>
      </c>
      <c r="Q219" s="37">
        <f t="shared" si="61"/>
        <v>0</v>
      </c>
      <c r="R219" s="37">
        <v>0</v>
      </c>
      <c r="S219" s="37">
        <f t="shared" si="65"/>
        <v>0</v>
      </c>
      <c r="T219" s="37">
        <v>0</v>
      </c>
      <c r="U219" s="37">
        <f>S219-T219</f>
        <v>0</v>
      </c>
      <c r="V219" s="37">
        <v>0</v>
      </c>
      <c r="W219" s="37">
        <f t="shared" si="58"/>
        <v>0</v>
      </c>
      <c r="X219" s="37">
        <v>0</v>
      </c>
      <c r="Y219" s="37">
        <f t="shared" si="59"/>
        <v>0</v>
      </c>
      <c r="Z219" s="25">
        <f t="shared" si="71"/>
        <v>0</v>
      </c>
      <c r="AA219" s="37">
        <v>0</v>
      </c>
      <c r="AB219" s="37">
        <f t="shared" si="73"/>
        <v>0</v>
      </c>
      <c r="AC219" s="37">
        <v>0</v>
      </c>
      <c r="AD219" s="37">
        <f t="shared" si="64"/>
        <v>0</v>
      </c>
      <c r="AE219" s="37">
        <v>0</v>
      </c>
      <c r="AF219" s="37">
        <f t="shared" si="57"/>
        <v>0</v>
      </c>
      <c r="AG219" s="37">
        <v>0</v>
      </c>
      <c r="AH219" s="37">
        <f t="shared" si="66"/>
        <v>0</v>
      </c>
      <c r="AI219" s="37">
        <v>0</v>
      </c>
      <c r="AJ219" s="37">
        <f t="shared" si="67"/>
        <v>0</v>
      </c>
      <c r="AK219" s="37">
        <v>0</v>
      </c>
      <c r="AL219" s="37">
        <f t="shared" si="72"/>
        <v>0</v>
      </c>
      <c r="AM219" s="37">
        <v>0</v>
      </c>
      <c r="AN219" s="37">
        <f t="shared" si="68"/>
        <v>0</v>
      </c>
    </row>
    <row r="220" spans="2:40" ht="14.5" x14ac:dyDescent="0.35">
      <c r="B220" s="33" t="s">
        <v>898</v>
      </c>
      <c r="C220" s="34" t="s">
        <v>34</v>
      </c>
      <c r="D220" s="34" t="s">
        <v>899</v>
      </c>
      <c r="E220" s="34" t="s">
        <v>900</v>
      </c>
      <c r="F220" s="34" t="s">
        <v>140</v>
      </c>
      <c r="G220" s="35">
        <v>45877</v>
      </c>
      <c r="H220" s="35">
        <v>47703</v>
      </c>
      <c r="I220" s="34" t="s">
        <v>901</v>
      </c>
      <c r="J220" s="34" t="s">
        <v>43</v>
      </c>
      <c r="K220" s="36">
        <v>0</v>
      </c>
      <c r="L220" s="37">
        <v>0</v>
      </c>
      <c r="M220" s="37">
        <v>0</v>
      </c>
      <c r="N220" s="37">
        <v>0</v>
      </c>
      <c r="O220" s="37">
        <v>0</v>
      </c>
      <c r="P220" s="37">
        <v>0</v>
      </c>
      <c r="Q220" s="37">
        <f t="shared" si="61"/>
        <v>0</v>
      </c>
      <c r="R220" s="37">
        <v>0</v>
      </c>
      <c r="S220" s="37">
        <f t="shared" si="65"/>
        <v>0</v>
      </c>
      <c r="T220" s="37">
        <v>0</v>
      </c>
      <c r="U220" s="37">
        <f>S220-T220</f>
        <v>0</v>
      </c>
      <c r="V220" s="37">
        <v>19419.75</v>
      </c>
      <c r="W220" s="37">
        <v>154943264.40000001</v>
      </c>
      <c r="X220" s="37">
        <v>244649.42</v>
      </c>
      <c r="Y220" s="37">
        <f t="shared" si="59"/>
        <v>154698614.98000002</v>
      </c>
      <c r="Z220" s="25">
        <f t="shared" si="71"/>
        <v>657395.97</v>
      </c>
      <c r="AA220" s="37">
        <v>134340.38999999998</v>
      </c>
      <c r="AB220" s="37">
        <f t="shared" si="73"/>
        <v>154564274.59000003</v>
      </c>
      <c r="AC220" s="37">
        <v>132914.81999999998</v>
      </c>
      <c r="AD220" s="37">
        <f t="shared" si="64"/>
        <v>154431359.77000004</v>
      </c>
      <c r="AE220" s="37">
        <v>126071.59000000001</v>
      </c>
      <c r="AF220" s="37">
        <f t="shared" si="57"/>
        <v>154305288.18000004</v>
      </c>
      <c r="AG220" s="37">
        <v>125094.27</v>
      </c>
      <c r="AH220" s="37">
        <f t="shared" si="66"/>
        <v>154180193.91000003</v>
      </c>
      <c r="AI220" s="37">
        <v>125094.27</v>
      </c>
      <c r="AJ220" s="37">
        <f t="shared" si="67"/>
        <v>154055099.64000002</v>
      </c>
      <c r="AK220" s="37">
        <v>138911.32999999999</v>
      </c>
      <c r="AL220" s="37">
        <f t="shared" si="72"/>
        <v>153916188.31</v>
      </c>
      <c r="AM220" s="37">
        <v>136781.44</v>
      </c>
      <c r="AN220" s="37">
        <f t="shared" si="68"/>
        <v>153779406.87</v>
      </c>
    </row>
    <row r="221" spans="2:40" ht="14.5" x14ac:dyDescent="0.35">
      <c r="B221" s="9" t="s">
        <v>806</v>
      </c>
      <c r="C221" s="7" t="s">
        <v>34</v>
      </c>
      <c r="D221" s="7" t="s">
        <v>343</v>
      </c>
      <c r="E221" s="7" t="s">
        <v>807</v>
      </c>
      <c r="F221" s="7" t="s">
        <v>133</v>
      </c>
      <c r="G221" s="8">
        <v>45946</v>
      </c>
      <c r="H221" s="8">
        <v>46311</v>
      </c>
      <c r="I221" s="7" t="s">
        <v>808</v>
      </c>
      <c r="J221" s="7" t="s">
        <v>43</v>
      </c>
      <c r="K221" s="9">
        <v>0</v>
      </c>
      <c r="L221" s="14">
        <v>0</v>
      </c>
      <c r="M221" s="1">
        <v>0</v>
      </c>
      <c r="N221" s="1">
        <v>0</v>
      </c>
      <c r="O221" s="1">
        <v>0</v>
      </c>
      <c r="P221" s="1">
        <v>0</v>
      </c>
      <c r="Q221" s="1">
        <f t="shared" si="61"/>
        <v>0</v>
      </c>
      <c r="R221" s="1">
        <v>0</v>
      </c>
      <c r="S221" s="1">
        <f t="shared" si="65"/>
        <v>0</v>
      </c>
      <c r="T221" s="1">
        <v>0</v>
      </c>
      <c r="U221" s="1">
        <v>4480549.07</v>
      </c>
      <c r="V221" s="1">
        <v>0</v>
      </c>
      <c r="W221" s="1">
        <f t="shared" ref="W221:W234" si="74">U221-V221</f>
        <v>4480549.07</v>
      </c>
      <c r="X221" s="1">
        <v>0</v>
      </c>
      <c r="Y221" s="1">
        <f t="shared" si="59"/>
        <v>4480549.07</v>
      </c>
      <c r="Z221" s="25">
        <f t="shared" si="71"/>
        <v>0</v>
      </c>
      <c r="AA221" s="1">
        <v>0</v>
      </c>
      <c r="AB221" s="1">
        <f t="shared" si="73"/>
        <v>4480549.07</v>
      </c>
      <c r="AC221" s="1">
        <v>0</v>
      </c>
      <c r="AD221" s="1">
        <f t="shared" si="64"/>
        <v>4480549.07</v>
      </c>
      <c r="AE221" s="1">
        <v>0</v>
      </c>
      <c r="AF221" s="1">
        <f t="shared" ref="AF221:AF234" si="75">AD221-AE221</f>
        <v>4480549.07</v>
      </c>
      <c r="AG221" s="1">
        <v>0</v>
      </c>
      <c r="AH221" s="1">
        <f t="shared" si="66"/>
        <v>4480549.07</v>
      </c>
      <c r="AI221" s="1">
        <v>0</v>
      </c>
      <c r="AJ221" s="1">
        <f t="shared" si="67"/>
        <v>4480549.07</v>
      </c>
      <c r="AK221" s="1">
        <v>0</v>
      </c>
      <c r="AL221" s="1">
        <f t="shared" si="72"/>
        <v>4480549.07</v>
      </c>
      <c r="AM221" s="1">
        <v>0</v>
      </c>
      <c r="AN221" s="1">
        <f t="shared" si="68"/>
        <v>4480549.07</v>
      </c>
    </row>
    <row r="222" spans="2:40" ht="14.5" x14ac:dyDescent="0.35">
      <c r="B222" s="33" t="s">
        <v>894</v>
      </c>
      <c r="C222" s="34" t="s">
        <v>34</v>
      </c>
      <c r="D222" s="34" t="s">
        <v>895</v>
      </c>
      <c r="E222" s="34" t="s">
        <v>896</v>
      </c>
      <c r="F222" s="34" t="s">
        <v>140</v>
      </c>
      <c r="G222" s="35">
        <v>45875</v>
      </c>
      <c r="H222" s="35">
        <v>47701</v>
      </c>
      <c r="I222" s="34" t="s">
        <v>897</v>
      </c>
      <c r="J222" s="34" t="s">
        <v>43</v>
      </c>
      <c r="K222" s="36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f t="shared" si="61"/>
        <v>0</v>
      </c>
      <c r="R222" s="37">
        <v>0</v>
      </c>
      <c r="S222" s="37">
        <f t="shared" si="65"/>
        <v>0</v>
      </c>
      <c r="T222" s="37">
        <v>0</v>
      </c>
      <c r="U222" s="37">
        <f t="shared" ref="U222:U234" si="76">S222-T222</f>
        <v>0</v>
      </c>
      <c r="V222" s="37">
        <v>0</v>
      </c>
      <c r="W222" s="37">
        <f t="shared" si="74"/>
        <v>0</v>
      </c>
      <c r="X222" s="37">
        <v>56280.57</v>
      </c>
      <c r="Y222" s="37">
        <f t="shared" si="59"/>
        <v>-56280.57</v>
      </c>
      <c r="Z222" s="25">
        <f t="shared" si="71"/>
        <v>128153.51000000001</v>
      </c>
      <c r="AA222" s="37">
        <v>23858.04</v>
      </c>
      <c r="AB222" s="37">
        <f t="shared" si="73"/>
        <v>-80138.61</v>
      </c>
      <c r="AC222" s="37">
        <v>25459.53</v>
      </c>
      <c r="AD222" s="37">
        <f t="shared" si="64"/>
        <v>-105598.14</v>
      </c>
      <c r="AE222" s="37">
        <v>22555.370000000003</v>
      </c>
      <c r="AF222" s="37">
        <f t="shared" si="75"/>
        <v>-128153.51000000001</v>
      </c>
      <c r="AG222" s="37">
        <v>25052.06</v>
      </c>
      <c r="AH222" s="37">
        <f t="shared" si="66"/>
        <v>-153205.57</v>
      </c>
      <c r="AI222" s="37">
        <v>25052.06</v>
      </c>
      <c r="AJ222" s="37">
        <f t="shared" si="67"/>
        <v>-178257.63</v>
      </c>
      <c r="AK222" s="37">
        <v>28160.13</v>
      </c>
      <c r="AL222" s="37">
        <f t="shared" si="72"/>
        <v>-206417.76</v>
      </c>
      <c r="AM222" s="37">
        <v>26419.5</v>
      </c>
      <c r="AN222" s="37">
        <f t="shared" si="68"/>
        <v>-232837.26</v>
      </c>
    </row>
    <row r="223" spans="2:40" ht="14.5" x14ac:dyDescent="0.35">
      <c r="B223" s="31" t="s">
        <v>809</v>
      </c>
      <c r="C223" s="29" t="s">
        <v>39</v>
      </c>
      <c r="D223" s="29" t="s">
        <v>810</v>
      </c>
      <c r="E223" s="29" t="s">
        <v>811</v>
      </c>
      <c r="F223" s="29" t="s">
        <v>916</v>
      </c>
      <c r="G223" s="30">
        <v>45020</v>
      </c>
      <c r="H223" s="30">
        <v>45933</v>
      </c>
      <c r="I223" s="29" t="s">
        <v>812</v>
      </c>
      <c r="J223" s="29" t="s">
        <v>228</v>
      </c>
      <c r="K223" s="31" t="s">
        <v>813</v>
      </c>
      <c r="L223" s="32">
        <v>17219.740000000002</v>
      </c>
      <c r="M223" s="32">
        <v>0</v>
      </c>
      <c r="N223" s="32">
        <v>0</v>
      </c>
      <c r="O223" s="32">
        <v>0</v>
      </c>
      <c r="P223" s="32">
        <v>0</v>
      </c>
      <c r="Q223" s="32">
        <f t="shared" si="61"/>
        <v>0</v>
      </c>
      <c r="R223" s="32">
        <v>0</v>
      </c>
      <c r="S223" s="32">
        <f t="shared" si="65"/>
        <v>0</v>
      </c>
      <c r="T223" s="32">
        <v>0</v>
      </c>
      <c r="U223" s="32">
        <f t="shared" si="76"/>
        <v>0</v>
      </c>
      <c r="V223" s="32">
        <v>0</v>
      </c>
      <c r="W223" s="32">
        <f t="shared" si="74"/>
        <v>0</v>
      </c>
      <c r="X223" s="32">
        <v>0</v>
      </c>
      <c r="Y223" s="32">
        <f t="shared" si="59"/>
        <v>0</v>
      </c>
      <c r="Z223" s="32">
        <f t="shared" si="71"/>
        <v>17219.740000000002</v>
      </c>
      <c r="AA223" s="32">
        <v>0</v>
      </c>
      <c r="AB223" s="32">
        <v>0</v>
      </c>
      <c r="AC223" s="32">
        <v>0</v>
      </c>
      <c r="AD223" s="32">
        <f t="shared" si="64"/>
        <v>0</v>
      </c>
      <c r="AE223" s="32">
        <v>0</v>
      </c>
      <c r="AF223" s="32">
        <f t="shared" si="75"/>
        <v>0</v>
      </c>
      <c r="AG223" s="32">
        <v>0</v>
      </c>
      <c r="AH223" s="32">
        <f t="shared" si="66"/>
        <v>0</v>
      </c>
      <c r="AI223" s="32">
        <v>0</v>
      </c>
      <c r="AJ223" s="32">
        <f t="shared" si="67"/>
        <v>0</v>
      </c>
      <c r="AK223" s="32">
        <v>0</v>
      </c>
      <c r="AL223" s="32">
        <f t="shared" si="72"/>
        <v>0</v>
      </c>
      <c r="AM223" s="32">
        <v>0</v>
      </c>
      <c r="AN223" s="32">
        <f t="shared" si="68"/>
        <v>0</v>
      </c>
    </row>
    <row r="224" spans="2:40" ht="14.5" x14ac:dyDescent="0.35">
      <c r="B224" s="31" t="s">
        <v>814</v>
      </c>
      <c r="C224" s="29" t="s">
        <v>39</v>
      </c>
      <c r="D224" s="29" t="s">
        <v>815</v>
      </c>
      <c r="E224" s="29" t="s">
        <v>816</v>
      </c>
      <c r="F224" s="29" t="s">
        <v>817</v>
      </c>
      <c r="G224" s="30">
        <v>45568</v>
      </c>
      <c r="H224" s="30">
        <v>45748</v>
      </c>
      <c r="I224" s="29" t="s">
        <v>818</v>
      </c>
      <c r="J224" s="29" t="s">
        <v>310</v>
      </c>
      <c r="K224" s="31" t="s">
        <v>819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f t="shared" si="61"/>
        <v>0</v>
      </c>
      <c r="R224" s="32">
        <v>0</v>
      </c>
      <c r="S224" s="32">
        <f t="shared" si="65"/>
        <v>0</v>
      </c>
      <c r="T224" s="32">
        <v>0</v>
      </c>
      <c r="U224" s="32">
        <f t="shared" si="76"/>
        <v>0</v>
      </c>
      <c r="V224" s="32">
        <v>0</v>
      </c>
      <c r="W224" s="32">
        <f t="shared" si="74"/>
        <v>0</v>
      </c>
      <c r="X224" s="32"/>
      <c r="Y224" s="32">
        <f t="shared" si="59"/>
        <v>0</v>
      </c>
      <c r="Z224" s="32">
        <f t="shared" si="71"/>
        <v>0</v>
      </c>
      <c r="AA224" s="32">
        <v>0</v>
      </c>
      <c r="AB224" s="32">
        <v>0</v>
      </c>
      <c r="AC224" s="32">
        <v>0</v>
      </c>
      <c r="AD224" s="32">
        <f t="shared" si="64"/>
        <v>0</v>
      </c>
      <c r="AE224" s="32">
        <v>0</v>
      </c>
      <c r="AF224" s="32">
        <f t="shared" si="75"/>
        <v>0</v>
      </c>
      <c r="AG224" s="32">
        <v>0</v>
      </c>
      <c r="AH224" s="32">
        <f t="shared" si="66"/>
        <v>0</v>
      </c>
      <c r="AI224" s="32">
        <v>0</v>
      </c>
      <c r="AJ224" s="32">
        <f t="shared" si="67"/>
        <v>0</v>
      </c>
      <c r="AK224" s="32">
        <v>0</v>
      </c>
      <c r="AL224" s="32">
        <f t="shared" si="72"/>
        <v>0</v>
      </c>
      <c r="AM224" s="32">
        <v>0</v>
      </c>
      <c r="AN224" s="32">
        <f t="shared" si="68"/>
        <v>0</v>
      </c>
    </row>
    <row r="225" spans="2:40" ht="14.5" x14ac:dyDescent="0.35">
      <c r="B225" s="31" t="s">
        <v>814</v>
      </c>
      <c r="C225" s="29" t="s">
        <v>39</v>
      </c>
      <c r="D225" s="29" t="s">
        <v>815</v>
      </c>
      <c r="E225" s="29" t="s">
        <v>820</v>
      </c>
      <c r="F225" s="29" t="s">
        <v>917</v>
      </c>
      <c r="G225" s="30">
        <v>45694</v>
      </c>
      <c r="H225" s="30">
        <v>45874</v>
      </c>
      <c r="I225" s="29" t="s">
        <v>821</v>
      </c>
      <c r="J225" s="29" t="s">
        <v>62</v>
      </c>
      <c r="K225" s="31" t="s">
        <v>819</v>
      </c>
      <c r="L225" s="32">
        <v>128997.5</v>
      </c>
      <c r="M225" s="32">
        <v>0</v>
      </c>
      <c r="N225" s="32">
        <v>0</v>
      </c>
      <c r="O225" s="32">
        <v>0</v>
      </c>
      <c r="P225" s="32">
        <v>0</v>
      </c>
      <c r="Q225" s="32">
        <f t="shared" si="61"/>
        <v>0</v>
      </c>
      <c r="R225" s="32">
        <v>0</v>
      </c>
      <c r="S225" s="32">
        <f t="shared" si="65"/>
        <v>0</v>
      </c>
      <c r="T225" s="32">
        <v>0</v>
      </c>
      <c r="U225" s="32">
        <f t="shared" si="76"/>
        <v>0</v>
      </c>
      <c r="V225" s="32">
        <v>0</v>
      </c>
      <c r="W225" s="32">
        <f t="shared" si="74"/>
        <v>0</v>
      </c>
      <c r="X225" s="32"/>
      <c r="Y225" s="32">
        <f t="shared" si="59"/>
        <v>0</v>
      </c>
      <c r="Z225" s="32">
        <f t="shared" si="71"/>
        <v>128997.5</v>
      </c>
      <c r="AA225" s="32">
        <v>0</v>
      </c>
      <c r="AB225" s="32">
        <v>0</v>
      </c>
      <c r="AC225" s="32">
        <v>0</v>
      </c>
      <c r="AD225" s="32">
        <f t="shared" si="64"/>
        <v>0</v>
      </c>
      <c r="AE225" s="32">
        <v>0</v>
      </c>
      <c r="AF225" s="32">
        <f t="shared" si="75"/>
        <v>0</v>
      </c>
      <c r="AG225" s="32">
        <v>0</v>
      </c>
      <c r="AH225" s="32">
        <f t="shared" si="66"/>
        <v>0</v>
      </c>
      <c r="AI225" s="32">
        <v>0</v>
      </c>
      <c r="AJ225" s="32">
        <f t="shared" si="67"/>
        <v>0</v>
      </c>
      <c r="AK225" s="32">
        <v>0</v>
      </c>
      <c r="AL225" s="32">
        <f t="shared" si="72"/>
        <v>0</v>
      </c>
      <c r="AM225" s="32">
        <v>0</v>
      </c>
      <c r="AN225" s="32">
        <f t="shared" si="68"/>
        <v>0</v>
      </c>
    </row>
    <row r="226" spans="2:40" ht="14.5" x14ac:dyDescent="0.35">
      <c r="B226" s="31" t="s">
        <v>814</v>
      </c>
      <c r="C226" s="29" t="s">
        <v>39</v>
      </c>
      <c r="D226" s="29" t="s">
        <v>815</v>
      </c>
      <c r="E226" s="29" t="s">
        <v>822</v>
      </c>
      <c r="F226" s="29" t="s">
        <v>917</v>
      </c>
      <c r="G226" s="30">
        <v>45747</v>
      </c>
      <c r="H226" s="30">
        <v>45927</v>
      </c>
      <c r="I226" s="29" t="s">
        <v>823</v>
      </c>
      <c r="J226" s="29" t="s">
        <v>470</v>
      </c>
      <c r="K226" s="31" t="s">
        <v>819</v>
      </c>
      <c r="L226" s="32">
        <v>154422</v>
      </c>
      <c r="M226" s="32">
        <v>0</v>
      </c>
      <c r="N226" s="32">
        <v>0</v>
      </c>
      <c r="O226" s="32">
        <v>0</v>
      </c>
      <c r="P226" s="32">
        <v>0</v>
      </c>
      <c r="Q226" s="32">
        <f t="shared" si="61"/>
        <v>0</v>
      </c>
      <c r="R226" s="32">
        <v>0</v>
      </c>
      <c r="S226" s="32">
        <f t="shared" si="65"/>
        <v>0</v>
      </c>
      <c r="T226" s="32">
        <v>0</v>
      </c>
      <c r="U226" s="32">
        <f t="shared" si="76"/>
        <v>0</v>
      </c>
      <c r="V226" s="32">
        <v>0</v>
      </c>
      <c r="W226" s="32">
        <f t="shared" si="74"/>
        <v>0</v>
      </c>
      <c r="X226" s="32">
        <v>0</v>
      </c>
      <c r="Y226" s="32">
        <f t="shared" si="59"/>
        <v>0</v>
      </c>
      <c r="Z226" s="32">
        <f t="shared" si="71"/>
        <v>154422</v>
      </c>
      <c r="AA226" s="32">
        <v>0</v>
      </c>
      <c r="AB226" s="32">
        <v>0</v>
      </c>
      <c r="AC226" s="32">
        <v>0</v>
      </c>
      <c r="AD226" s="32">
        <f t="shared" si="64"/>
        <v>0</v>
      </c>
      <c r="AE226" s="32">
        <v>0</v>
      </c>
      <c r="AF226" s="32">
        <f t="shared" si="75"/>
        <v>0</v>
      </c>
      <c r="AG226" s="32">
        <v>0</v>
      </c>
      <c r="AH226" s="32">
        <f t="shared" si="66"/>
        <v>0</v>
      </c>
      <c r="AI226" s="32">
        <v>0</v>
      </c>
      <c r="AJ226" s="32">
        <f t="shared" si="67"/>
        <v>0</v>
      </c>
      <c r="AK226" s="32">
        <v>0</v>
      </c>
      <c r="AL226" s="32">
        <f t="shared" si="72"/>
        <v>0</v>
      </c>
      <c r="AM226" s="32">
        <v>0</v>
      </c>
      <c r="AN226" s="32">
        <f t="shared" si="68"/>
        <v>0</v>
      </c>
    </row>
    <row r="227" spans="2:40" ht="14.5" x14ac:dyDescent="0.35">
      <c r="B227" s="31" t="s">
        <v>824</v>
      </c>
      <c r="C227" s="29" t="s">
        <v>39</v>
      </c>
      <c r="D227" s="29" t="s">
        <v>825</v>
      </c>
      <c r="E227" s="29" t="s">
        <v>826</v>
      </c>
      <c r="F227" s="29" t="s">
        <v>917</v>
      </c>
      <c r="G227" s="30">
        <v>45013</v>
      </c>
      <c r="H227" s="30">
        <v>45196</v>
      </c>
      <c r="I227" s="29" t="s">
        <v>827</v>
      </c>
      <c r="J227" s="29" t="s">
        <v>103</v>
      </c>
      <c r="K227" s="31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f t="shared" si="61"/>
        <v>0</v>
      </c>
      <c r="R227" s="32">
        <v>0</v>
      </c>
      <c r="S227" s="32">
        <f t="shared" si="65"/>
        <v>0</v>
      </c>
      <c r="T227" s="32">
        <v>0</v>
      </c>
      <c r="U227" s="32">
        <f t="shared" si="76"/>
        <v>0</v>
      </c>
      <c r="V227" s="32">
        <v>0</v>
      </c>
      <c r="W227" s="32">
        <f t="shared" si="74"/>
        <v>0</v>
      </c>
      <c r="X227" s="32"/>
      <c r="Y227" s="32">
        <f t="shared" si="59"/>
        <v>0</v>
      </c>
      <c r="Z227" s="32">
        <f t="shared" si="71"/>
        <v>0</v>
      </c>
      <c r="AA227" s="32">
        <v>0</v>
      </c>
      <c r="AB227" s="32">
        <v>0</v>
      </c>
      <c r="AC227" s="32">
        <v>0</v>
      </c>
      <c r="AD227" s="32">
        <f t="shared" si="64"/>
        <v>0</v>
      </c>
      <c r="AE227" s="32">
        <v>0</v>
      </c>
      <c r="AF227" s="32">
        <f t="shared" si="75"/>
        <v>0</v>
      </c>
      <c r="AG227" s="32">
        <v>0</v>
      </c>
      <c r="AH227" s="32">
        <f t="shared" si="66"/>
        <v>0</v>
      </c>
      <c r="AI227" s="32">
        <v>0</v>
      </c>
      <c r="AJ227" s="32">
        <f t="shared" si="67"/>
        <v>0</v>
      </c>
      <c r="AK227" s="32">
        <v>0</v>
      </c>
      <c r="AL227" s="32">
        <f t="shared" si="72"/>
        <v>0</v>
      </c>
      <c r="AM227" s="32">
        <v>0</v>
      </c>
      <c r="AN227" s="32">
        <f t="shared" si="68"/>
        <v>0</v>
      </c>
    </row>
    <row r="228" spans="2:40" ht="14.5" x14ac:dyDescent="0.35">
      <c r="B228" s="33" t="s">
        <v>902</v>
      </c>
      <c r="C228" s="34" t="s">
        <v>34</v>
      </c>
      <c r="D228" s="34" t="s">
        <v>903</v>
      </c>
      <c r="E228" s="34" t="s">
        <v>904</v>
      </c>
      <c r="F228" s="34" t="s">
        <v>140</v>
      </c>
      <c r="G228" s="35">
        <v>45873</v>
      </c>
      <c r="H228" s="35">
        <v>47699</v>
      </c>
      <c r="I228" s="34" t="s">
        <v>905</v>
      </c>
      <c r="J228" s="34" t="s">
        <v>43</v>
      </c>
      <c r="K228" s="36">
        <v>0</v>
      </c>
      <c r="L228" s="37">
        <v>0</v>
      </c>
      <c r="M228" s="37">
        <v>0</v>
      </c>
      <c r="N228" s="37">
        <v>0</v>
      </c>
      <c r="O228" s="37">
        <v>0</v>
      </c>
      <c r="P228" s="37">
        <v>0</v>
      </c>
      <c r="Q228" s="37">
        <f t="shared" si="61"/>
        <v>0</v>
      </c>
      <c r="R228" s="37">
        <v>0</v>
      </c>
      <c r="S228" s="37">
        <f t="shared" si="65"/>
        <v>0</v>
      </c>
      <c r="T228" s="37">
        <v>0</v>
      </c>
      <c r="U228" s="37">
        <f t="shared" si="76"/>
        <v>0</v>
      </c>
      <c r="V228" s="37">
        <v>0</v>
      </c>
      <c r="W228" s="37">
        <f t="shared" si="74"/>
        <v>0</v>
      </c>
      <c r="X228" s="37">
        <v>23453.55</v>
      </c>
      <c r="Y228" s="37">
        <f t="shared" ref="Y228:Y234" si="77">W228-X228</f>
        <v>-23453.55</v>
      </c>
      <c r="Z228" s="25">
        <f t="shared" si="71"/>
        <v>60040.72</v>
      </c>
      <c r="AA228" s="37">
        <v>13082.28</v>
      </c>
      <c r="AB228" s="37">
        <f>Y228-AA228</f>
        <v>-36535.83</v>
      </c>
      <c r="AC228" s="37">
        <v>11779.61</v>
      </c>
      <c r="AD228" s="37">
        <f t="shared" si="64"/>
        <v>-48315.44</v>
      </c>
      <c r="AE228" s="37">
        <v>11725.28</v>
      </c>
      <c r="AF228" s="37">
        <f t="shared" si="75"/>
        <v>-60040.72</v>
      </c>
      <c r="AG228" s="37">
        <v>11996.93</v>
      </c>
      <c r="AH228" s="37">
        <f t="shared" si="66"/>
        <v>-72037.649999999994</v>
      </c>
      <c r="AI228" s="37">
        <v>11996.93</v>
      </c>
      <c r="AJ228" s="37">
        <f t="shared" si="67"/>
        <v>-84034.579999999987</v>
      </c>
      <c r="AK228" s="37">
        <v>14351.99</v>
      </c>
      <c r="AL228" s="37">
        <f t="shared" si="72"/>
        <v>-98386.569999999992</v>
      </c>
      <c r="AM228" s="37">
        <v>17345.599999999999</v>
      </c>
      <c r="AN228" s="37">
        <f t="shared" si="68"/>
        <v>-115732.16999999998</v>
      </c>
    </row>
    <row r="229" spans="2:40" ht="14.5" x14ac:dyDescent="0.35">
      <c r="B229" s="31" t="s">
        <v>828</v>
      </c>
      <c r="C229" s="29" t="s">
        <v>39</v>
      </c>
      <c r="D229" s="29" t="s">
        <v>829</v>
      </c>
      <c r="E229" s="29" t="s">
        <v>830</v>
      </c>
      <c r="F229" s="29" t="s">
        <v>917</v>
      </c>
      <c r="G229" s="30">
        <v>45063</v>
      </c>
      <c r="H229" s="30">
        <v>45429</v>
      </c>
      <c r="I229" s="29" t="s">
        <v>831</v>
      </c>
      <c r="J229" s="29" t="s">
        <v>250</v>
      </c>
      <c r="K229" s="31" t="s">
        <v>317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f t="shared" si="61"/>
        <v>0</v>
      </c>
      <c r="R229" s="32">
        <v>0</v>
      </c>
      <c r="S229" s="32">
        <f t="shared" si="65"/>
        <v>0</v>
      </c>
      <c r="T229" s="32">
        <v>0</v>
      </c>
      <c r="U229" s="32">
        <f t="shared" si="76"/>
        <v>0</v>
      </c>
      <c r="V229" s="32">
        <v>0</v>
      </c>
      <c r="W229" s="32">
        <f t="shared" si="74"/>
        <v>0</v>
      </c>
      <c r="X229" s="32"/>
      <c r="Y229" s="32">
        <f t="shared" si="77"/>
        <v>0</v>
      </c>
      <c r="Z229" s="32">
        <f t="shared" si="71"/>
        <v>0</v>
      </c>
      <c r="AA229" s="32">
        <v>0</v>
      </c>
      <c r="AB229" s="32">
        <v>0</v>
      </c>
      <c r="AC229" s="32">
        <v>0</v>
      </c>
      <c r="AD229" s="32">
        <f t="shared" si="64"/>
        <v>0</v>
      </c>
      <c r="AE229" s="32">
        <v>0</v>
      </c>
      <c r="AF229" s="32">
        <f t="shared" si="75"/>
        <v>0</v>
      </c>
      <c r="AG229" s="32">
        <v>0</v>
      </c>
      <c r="AH229" s="32">
        <f t="shared" si="66"/>
        <v>0</v>
      </c>
      <c r="AI229" s="32">
        <v>0</v>
      </c>
      <c r="AJ229" s="32">
        <f t="shared" si="67"/>
        <v>0</v>
      </c>
      <c r="AK229" s="32">
        <v>0</v>
      </c>
      <c r="AL229" s="32">
        <f t="shared" si="72"/>
        <v>0</v>
      </c>
      <c r="AM229" s="32">
        <v>0</v>
      </c>
      <c r="AN229" s="32">
        <f t="shared" si="68"/>
        <v>0</v>
      </c>
    </row>
    <row r="230" spans="2:40" ht="14.5" x14ac:dyDescent="0.35">
      <c r="B230" s="31" t="s">
        <v>828</v>
      </c>
      <c r="C230" s="29" t="s">
        <v>39</v>
      </c>
      <c r="D230" s="29" t="s">
        <v>829</v>
      </c>
      <c r="E230" s="29" t="s">
        <v>832</v>
      </c>
      <c r="F230" s="29" t="s">
        <v>917</v>
      </c>
      <c r="G230" s="30">
        <v>45062</v>
      </c>
      <c r="H230" s="30">
        <v>45428</v>
      </c>
      <c r="I230" s="29" t="s">
        <v>833</v>
      </c>
      <c r="J230" s="29" t="s">
        <v>48</v>
      </c>
      <c r="K230" s="31" t="s">
        <v>317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f t="shared" si="61"/>
        <v>0</v>
      </c>
      <c r="R230" s="32">
        <v>0</v>
      </c>
      <c r="S230" s="32">
        <f t="shared" si="65"/>
        <v>0</v>
      </c>
      <c r="T230" s="32">
        <v>0</v>
      </c>
      <c r="U230" s="32">
        <f t="shared" si="76"/>
        <v>0</v>
      </c>
      <c r="V230" s="32">
        <v>0</v>
      </c>
      <c r="W230" s="32">
        <f t="shared" si="74"/>
        <v>0</v>
      </c>
      <c r="X230" s="32"/>
      <c r="Y230" s="32">
        <f t="shared" si="77"/>
        <v>0</v>
      </c>
      <c r="Z230" s="32">
        <f t="shared" si="71"/>
        <v>0</v>
      </c>
      <c r="AA230" s="32">
        <v>0</v>
      </c>
      <c r="AB230" s="32">
        <v>0</v>
      </c>
      <c r="AC230" s="32">
        <v>0</v>
      </c>
      <c r="AD230" s="32">
        <f t="shared" si="64"/>
        <v>0</v>
      </c>
      <c r="AE230" s="32">
        <v>0</v>
      </c>
      <c r="AF230" s="32">
        <f t="shared" si="75"/>
        <v>0</v>
      </c>
      <c r="AG230" s="32">
        <v>0</v>
      </c>
      <c r="AH230" s="32">
        <f t="shared" si="66"/>
        <v>0</v>
      </c>
      <c r="AI230" s="32">
        <v>0</v>
      </c>
      <c r="AJ230" s="32">
        <f t="shared" si="67"/>
        <v>0</v>
      </c>
      <c r="AK230" s="32">
        <v>0</v>
      </c>
      <c r="AL230" s="32">
        <f t="shared" si="72"/>
        <v>0</v>
      </c>
      <c r="AM230" s="32">
        <v>0</v>
      </c>
      <c r="AN230" s="32">
        <f t="shared" si="68"/>
        <v>0</v>
      </c>
    </row>
    <row r="231" spans="2:40" ht="14.5" x14ac:dyDescent="0.35">
      <c r="B231" s="31" t="s">
        <v>828</v>
      </c>
      <c r="C231" s="29" t="s">
        <v>39</v>
      </c>
      <c r="D231" s="29" t="s">
        <v>829</v>
      </c>
      <c r="E231" s="29" t="s">
        <v>834</v>
      </c>
      <c r="F231" s="29" t="s">
        <v>917</v>
      </c>
      <c r="G231" s="30">
        <v>45139</v>
      </c>
      <c r="H231" s="30">
        <v>45505</v>
      </c>
      <c r="I231" s="29" t="s">
        <v>835</v>
      </c>
      <c r="J231" s="29" t="s">
        <v>62</v>
      </c>
      <c r="K231" s="31" t="s">
        <v>317</v>
      </c>
      <c r="L231" s="32">
        <v>48117.48</v>
      </c>
      <c r="M231" s="32">
        <v>0</v>
      </c>
      <c r="N231" s="32">
        <v>0</v>
      </c>
      <c r="O231" s="32">
        <v>0</v>
      </c>
      <c r="P231" s="32">
        <v>0</v>
      </c>
      <c r="Q231" s="32">
        <f t="shared" si="61"/>
        <v>0</v>
      </c>
      <c r="R231" s="32">
        <v>0</v>
      </c>
      <c r="S231" s="32">
        <f t="shared" si="65"/>
        <v>0</v>
      </c>
      <c r="T231" s="32">
        <v>0</v>
      </c>
      <c r="U231" s="32">
        <f t="shared" si="76"/>
        <v>0</v>
      </c>
      <c r="V231" s="32">
        <v>0</v>
      </c>
      <c r="W231" s="32">
        <f t="shared" si="74"/>
        <v>0</v>
      </c>
      <c r="X231" s="32"/>
      <c r="Y231" s="32">
        <f t="shared" si="77"/>
        <v>0</v>
      </c>
      <c r="Z231" s="32">
        <f t="shared" si="71"/>
        <v>48117.48</v>
      </c>
      <c r="AA231" s="32">
        <v>0</v>
      </c>
      <c r="AB231" s="32">
        <v>0</v>
      </c>
      <c r="AC231" s="32">
        <v>0</v>
      </c>
      <c r="AD231" s="32">
        <f t="shared" si="64"/>
        <v>0</v>
      </c>
      <c r="AE231" s="32">
        <v>0</v>
      </c>
      <c r="AF231" s="32">
        <f t="shared" si="75"/>
        <v>0</v>
      </c>
      <c r="AG231" s="32">
        <v>0</v>
      </c>
      <c r="AH231" s="32">
        <f t="shared" si="66"/>
        <v>0</v>
      </c>
      <c r="AI231" s="32">
        <v>0</v>
      </c>
      <c r="AJ231" s="32">
        <f t="shared" si="67"/>
        <v>0</v>
      </c>
      <c r="AK231" s="32">
        <v>0</v>
      </c>
      <c r="AL231" s="32">
        <f t="shared" si="72"/>
        <v>0</v>
      </c>
      <c r="AM231" s="32">
        <v>0</v>
      </c>
      <c r="AN231" s="32">
        <f t="shared" si="68"/>
        <v>0</v>
      </c>
    </row>
    <row r="232" spans="2:40" ht="14.5" x14ac:dyDescent="0.35">
      <c r="B232" s="9" t="s">
        <v>828</v>
      </c>
      <c r="C232" s="7" t="s">
        <v>34</v>
      </c>
      <c r="D232" s="7" t="s">
        <v>829</v>
      </c>
      <c r="E232" s="7" t="s">
        <v>836</v>
      </c>
      <c r="F232" s="7" t="s">
        <v>917</v>
      </c>
      <c r="G232" s="8">
        <v>45709</v>
      </c>
      <c r="H232" s="8">
        <v>46620</v>
      </c>
      <c r="I232" s="7" t="s">
        <v>837</v>
      </c>
      <c r="J232" s="7" t="s">
        <v>250</v>
      </c>
      <c r="K232" s="9" t="s">
        <v>317</v>
      </c>
      <c r="L232" s="14">
        <v>29920</v>
      </c>
      <c r="M232" s="1">
        <v>1186130</v>
      </c>
      <c r="N232" s="1">
        <v>7480</v>
      </c>
      <c r="O232" s="1">
        <v>1178650</v>
      </c>
      <c r="P232" s="1">
        <v>0</v>
      </c>
      <c r="Q232" s="1">
        <f t="shared" si="61"/>
        <v>1178650</v>
      </c>
      <c r="R232" s="1">
        <v>14960</v>
      </c>
      <c r="S232" s="1">
        <f t="shared" si="65"/>
        <v>1163690</v>
      </c>
      <c r="T232" s="1">
        <v>7480</v>
      </c>
      <c r="U232" s="1">
        <f t="shared" si="76"/>
        <v>1156210</v>
      </c>
      <c r="V232" s="1">
        <v>7480</v>
      </c>
      <c r="W232" s="1">
        <f t="shared" si="74"/>
        <v>1148730</v>
      </c>
      <c r="X232" s="1">
        <v>14960</v>
      </c>
      <c r="Y232" s="1">
        <f t="shared" si="77"/>
        <v>1133770</v>
      </c>
      <c r="Z232" s="25">
        <f t="shared" si="71"/>
        <v>104720</v>
      </c>
      <c r="AA232" s="1">
        <v>5610</v>
      </c>
      <c r="AB232" s="1">
        <f>Y232-AA232</f>
        <v>1128160</v>
      </c>
      <c r="AC232" s="1">
        <v>11220</v>
      </c>
      <c r="AD232" s="1">
        <f t="shared" si="64"/>
        <v>1116940</v>
      </c>
      <c r="AE232" s="1">
        <v>5610</v>
      </c>
      <c r="AF232" s="1">
        <f t="shared" si="75"/>
        <v>1111330</v>
      </c>
      <c r="AG232" s="1">
        <v>11220</v>
      </c>
      <c r="AH232" s="1">
        <f t="shared" si="66"/>
        <v>1100110</v>
      </c>
      <c r="AI232" s="1">
        <v>5610</v>
      </c>
      <c r="AJ232" s="1">
        <f t="shared" si="67"/>
        <v>1094500</v>
      </c>
      <c r="AK232" s="1">
        <v>11220</v>
      </c>
      <c r="AL232" s="1">
        <f t="shared" si="72"/>
        <v>1083280</v>
      </c>
      <c r="AM232" s="1">
        <v>11220</v>
      </c>
      <c r="AN232" s="1">
        <f t="shared" si="68"/>
        <v>1072060</v>
      </c>
    </row>
    <row r="233" spans="2:40" ht="14.5" x14ac:dyDescent="0.35">
      <c r="B233" s="9" t="s">
        <v>828</v>
      </c>
      <c r="C233" s="7" t="s">
        <v>34</v>
      </c>
      <c r="D233" s="7" t="s">
        <v>838</v>
      </c>
      <c r="E233" s="7" t="s">
        <v>839</v>
      </c>
      <c r="F233" s="7" t="s">
        <v>917</v>
      </c>
      <c r="G233" s="8">
        <v>45702</v>
      </c>
      <c r="H233" s="8">
        <v>46703</v>
      </c>
      <c r="I233" s="7" t="s">
        <v>840</v>
      </c>
      <c r="J233" s="7" t="s">
        <v>48</v>
      </c>
      <c r="K233" s="9" t="s">
        <v>841</v>
      </c>
      <c r="L233" s="14">
        <v>48048</v>
      </c>
      <c r="M233" s="1">
        <v>1168002</v>
      </c>
      <c r="N233" s="1">
        <v>6864</v>
      </c>
      <c r="O233" s="1">
        <v>1147410</v>
      </c>
      <c r="P233" s="1">
        <v>6864</v>
      </c>
      <c r="Q233" s="1">
        <f t="shared" si="61"/>
        <v>1140546</v>
      </c>
      <c r="R233" s="1">
        <v>6820</v>
      </c>
      <c r="S233" s="1">
        <f t="shared" si="65"/>
        <v>1133726</v>
      </c>
      <c r="T233" s="1">
        <v>6864</v>
      </c>
      <c r="U233" s="1">
        <f t="shared" si="76"/>
        <v>1126862</v>
      </c>
      <c r="V233" s="1">
        <v>13728</v>
      </c>
      <c r="W233" s="1">
        <f t="shared" si="74"/>
        <v>1113134</v>
      </c>
      <c r="X233" s="1">
        <v>13728</v>
      </c>
      <c r="Y233" s="1">
        <f t="shared" si="77"/>
        <v>1099406</v>
      </c>
      <c r="Z233" s="25">
        <f t="shared" si="71"/>
        <v>137236</v>
      </c>
      <c r="AA233" s="1">
        <v>13728</v>
      </c>
      <c r="AB233" s="1">
        <f>Y233-AA233</f>
        <v>1085678</v>
      </c>
      <c r="AC233" s="1">
        <v>6864</v>
      </c>
      <c r="AD233" s="1">
        <f t="shared" si="64"/>
        <v>1078814</v>
      </c>
      <c r="AE233" s="1">
        <v>13728</v>
      </c>
      <c r="AF233" s="1">
        <f t="shared" si="75"/>
        <v>1065086</v>
      </c>
      <c r="AG233" s="1">
        <v>13728</v>
      </c>
      <c r="AH233" s="1">
        <f t="shared" si="66"/>
        <v>1051358</v>
      </c>
      <c r="AI233" s="1">
        <v>0</v>
      </c>
      <c r="AJ233" s="1">
        <f t="shared" si="67"/>
        <v>1051358</v>
      </c>
      <c r="AK233" s="1">
        <v>13728</v>
      </c>
      <c r="AL233" s="1">
        <f t="shared" si="72"/>
        <v>1037630</v>
      </c>
      <c r="AM233" s="1">
        <v>0</v>
      </c>
      <c r="AN233" s="1">
        <f t="shared" si="68"/>
        <v>1037630</v>
      </c>
    </row>
    <row r="234" spans="2:40" ht="14.5" x14ac:dyDescent="0.35">
      <c r="B234" s="9" t="s">
        <v>842</v>
      </c>
      <c r="C234" s="7" t="s">
        <v>34</v>
      </c>
      <c r="D234" s="7" t="s">
        <v>843</v>
      </c>
      <c r="E234" s="7" t="s">
        <v>844</v>
      </c>
      <c r="F234" s="7" t="s">
        <v>917</v>
      </c>
      <c r="G234" s="8">
        <v>45328</v>
      </c>
      <c r="H234" s="8">
        <v>46240</v>
      </c>
      <c r="I234" s="7" t="s">
        <v>845</v>
      </c>
      <c r="J234" s="7" t="s">
        <v>43</v>
      </c>
      <c r="K234" s="9" t="s">
        <v>846</v>
      </c>
      <c r="L234" s="14">
        <v>2984448.68</v>
      </c>
      <c r="M234" s="1">
        <v>8997413.2799999993</v>
      </c>
      <c r="N234" s="1">
        <v>596264.79</v>
      </c>
      <c r="O234" s="1">
        <v>8400702.0999999996</v>
      </c>
      <c r="P234" s="1">
        <v>596711.18000000005</v>
      </c>
      <c r="Q234" s="1">
        <f t="shared" si="61"/>
        <v>7803990.9199999999</v>
      </c>
      <c r="R234" s="1">
        <v>595818.4</v>
      </c>
      <c r="S234" s="1">
        <v>8053989.3300000001</v>
      </c>
      <c r="T234" s="1">
        <v>597603.96</v>
      </c>
      <c r="U234" s="1">
        <f t="shared" si="76"/>
        <v>7456385.3700000001</v>
      </c>
      <c r="V234" s="1">
        <v>597603.96</v>
      </c>
      <c r="W234" s="1">
        <f t="shared" si="74"/>
        <v>6858781.4100000001</v>
      </c>
      <c r="X234" s="1">
        <v>1041023.44</v>
      </c>
      <c r="Y234" s="1">
        <f t="shared" si="77"/>
        <v>5817757.9700000007</v>
      </c>
      <c r="Z234" s="25">
        <f t="shared" si="71"/>
        <v>8932172.5500000007</v>
      </c>
      <c r="AA234" s="1">
        <v>1281718.96</v>
      </c>
      <c r="AB234" s="1">
        <f>Y234-AA234</f>
        <v>4536039.0100000007</v>
      </c>
      <c r="AC234" s="1">
        <v>0</v>
      </c>
      <c r="AD234" s="1">
        <f t="shared" si="64"/>
        <v>4536039.0100000007</v>
      </c>
      <c r="AE234" s="1">
        <v>640979.18000000005</v>
      </c>
      <c r="AF234" s="1">
        <f t="shared" si="75"/>
        <v>3895059.8300000005</v>
      </c>
      <c r="AG234" s="1">
        <v>640979.18000000005</v>
      </c>
      <c r="AH234" s="1">
        <f t="shared" si="66"/>
        <v>3254080.6500000004</v>
      </c>
      <c r="AI234" s="1">
        <v>640979.18000000005</v>
      </c>
      <c r="AJ234" s="1">
        <f t="shared" si="67"/>
        <v>2613101.4700000002</v>
      </c>
      <c r="AK234" s="1">
        <v>640979.18000000005</v>
      </c>
      <c r="AL234" s="1">
        <f t="shared" si="72"/>
        <v>1972122.29</v>
      </c>
      <c r="AM234" s="1">
        <v>640500.39</v>
      </c>
      <c r="AN234" s="1">
        <f t="shared" si="68"/>
        <v>1331621.8999999999</v>
      </c>
    </row>
    <row r="235" spans="2:40" ht="15" customHeight="1" x14ac:dyDescent="0.35">
      <c r="B235" s="9" t="s">
        <v>928</v>
      </c>
      <c r="C235" s="7" t="s">
        <v>34</v>
      </c>
      <c r="D235" s="7" t="s">
        <v>940</v>
      </c>
      <c r="E235" s="7" t="s">
        <v>941</v>
      </c>
      <c r="F235" s="7" t="s">
        <v>133</v>
      </c>
      <c r="G235" s="8">
        <v>46157</v>
      </c>
      <c r="H235" s="8">
        <v>46487</v>
      </c>
      <c r="I235" s="7" t="s">
        <v>969</v>
      </c>
      <c r="J235" s="7" t="s">
        <v>43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3064600</v>
      </c>
      <c r="AK235" s="1">
        <v>0</v>
      </c>
      <c r="AL235" s="14">
        <v>3064600</v>
      </c>
      <c r="AM235" s="14">
        <v>0</v>
      </c>
      <c r="AN235" s="14">
        <v>3064600</v>
      </c>
    </row>
    <row r="236" spans="2:40" ht="15" customHeight="1" x14ac:dyDescent="0.35">
      <c r="B236" s="9" t="s">
        <v>929</v>
      </c>
      <c r="C236" s="7" t="s">
        <v>34</v>
      </c>
      <c r="D236" s="7" t="s">
        <v>942</v>
      </c>
      <c r="E236" s="7" t="s">
        <v>943</v>
      </c>
      <c r="F236" s="7" t="s">
        <v>133</v>
      </c>
      <c r="G236" s="8">
        <v>46153</v>
      </c>
      <c r="H236" s="8">
        <v>46483</v>
      </c>
      <c r="I236" s="7" t="s">
        <v>970</v>
      </c>
      <c r="J236" s="7" t="s">
        <v>43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">
        <v>0</v>
      </c>
      <c r="AL236" s="14">
        <v>0</v>
      </c>
      <c r="AM236" s="14">
        <v>0</v>
      </c>
      <c r="AN236" s="14">
        <v>0</v>
      </c>
    </row>
    <row r="237" spans="2:40" ht="15" customHeight="1" x14ac:dyDescent="0.35">
      <c r="B237" s="9" t="s">
        <v>860</v>
      </c>
      <c r="C237" s="7" t="s">
        <v>34</v>
      </c>
      <c r="D237" s="7" t="s">
        <v>861</v>
      </c>
      <c r="E237" s="7" t="s">
        <v>944</v>
      </c>
      <c r="F237" s="7" t="s">
        <v>964</v>
      </c>
      <c r="G237" s="8">
        <v>46157</v>
      </c>
      <c r="H237" s="8">
        <v>47072</v>
      </c>
      <c r="I237" s="7" t="s">
        <v>971</v>
      </c>
      <c r="J237" s="7" t="s">
        <v>354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1115121.94</v>
      </c>
      <c r="AK237" s="1">
        <v>0</v>
      </c>
      <c r="AL237" s="14">
        <v>1115121.94</v>
      </c>
      <c r="AM237" s="14">
        <v>37029.99</v>
      </c>
      <c r="AN237" s="14">
        <v>1115121.94</v>
      </c>
    </row>
    <row r="238" spans="2:40" ht="15" customHeight="1" x14ac:dyDescent="0.35">
      <c r="B238" s="9" t="s">
        <v>930</v>
      </c>
      <c r="C238" s="7" t="s">
        <v>34</v>
      </c>
      <c r="D238" s="7" t="s">
        <v>945</v>
      </c>
      <c r="E238" s="7" t="s">
        <v>946</v>
      </c>
      <c r="F238" s="7" t="s">
        <v>965</v>
      </c>
      <c r="G238" s="8">
        <v>46167</v>
      </c>
      <c r="H238" s="8">
        <v>47172</v>
      </c>
      <c r="I238" s="7" t="s">
        <v>972</v>
      </c>
      <c r="J238" s="7" t="s">
        <v>43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2378226</v>
      </c>
      <c r="AK238" s="1">
        <v>0</v>
      </c>
      <c r="AL238" s="14">
        <v>2378226</v>
      </c>
      <c r="AM238" s="14">
        <v>0</v>
      </c>
      <c r="AN238" s="14">
        <v>2378226</v>
      </c>
    </row>
    <row r="239" spans="2:40" ht="15" customHeight="1" x14ac:dyDescent="0.35">
      <c r="B239" s="9" t="s">
        <v>931</v>
      </c>
      <c r="C239" s="7" t="s">
        <v>34</v>
      </c>
      <c r="D239" s="7" t="s">
        <v>947</v>
      </c>
      <c r="E239" s="7" t="s">
        <v>948</v>
      </c>
      <c r="F239" s="7" t="s">
        <v>963</v>
      </c>
      <c r="G239" s="8">
        <v>46238</v>
      </c>
      <c r="H239" s="8">
        <v>47153</v>
      </c>
      <c r="I239" s="7" t="s">
        <v>973</v>
      </c>
      <c r="J239" s="7" t="s">
        <v>103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">
        <v>0</v>
      </c>
      <c r="AL239" s="14">
        <v>0</v>
      </c>
      <c r="AM239" s="14">
        <v>0</v>
      </c>
      <c r="AN239" s="14">
        <v>0</v>
      </c>
    </row>
    <row r="240" spans="2:40" ht="15" customHeight="1" x14ac:dyDescent="0.35">
      <c r="B240" s="9" t="s">
        <v>342</v>
      </c>
      <c r="C240" s="7" t="s">
        <v>34</v>
      </c>
      <c r="D240" s="7" t="s">
        <v>343</v>
      </c>
      <c r="E240" s="7" t="s">
        <v>949</v>
      </c>
      <c r="F240" s="7" t="s">
        <v>966</v>
      </c>
      <c r="G240" s="8">
        <v>46182</v>
      </c>
      <c r="H240" s="8">
        <v>47472</v>
      </c>
      <c r="I240" s="7" t="s">
        <v>974</v>
      </c>
      <c r="J240" s="7" t="s">
        <v>984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">
        <v>0</v>
      </c>
      <c r="AL240" s="14">
        <v>59499801.259999998</v>
      </c>
      <c r="AM240" s="14">
        <v>0</v>
      </c>
      <c r="AN240" s="1">
        <f t="shared" ref="AN240:AN242" si="78">AL240-AM240</f>
        <v>59499801.259999998</v>
      </c>
    </row>
    <row r="241" spans="2:40" ht="15" customHeight="1" x14ac:dyDescent="0.35">
      <c r="B241" s="9" t="s">
        <v>860</v>
      </c>
      <c r="C241" s="7" t="s">
        <v>34</v>
      </c>
      <c r="D241" s="7" t="s">
        <v>861</v>
      </c>
      <c r="E241" s="7" t="s">
        <v>991</v>
      </c>
      <c r="F241" s="7" t="s">
        <v>964</v>
      </c>
      <c r="G241" s="8">
        <v>46181</v>
      </c>
      <c r="H241" s="8">
        <v>47095</v>
      </c>
      <c r="I241" s="7" t="s">
        <v>975</v>
      </c>
      <c r="J241" s="7" t="s">
        <v>228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">
        <v>0</v>
      </c>
      <c r="AL241" s="14">
        <v>309099.63</v>
      </c>
      <c r="AM241" s="14">
        <v>0</v>
      </c>
      <c r="AN241" s="1">
        <f t="shared" si="78"/>
        <v>309099.63</v>
      </c>
    </row>
    <row r="242" spans="2:40" ht="15" customHeight="1" x14ac:dyDescent="0.35">
      <c r="B242" s="9" t="s">
        <v>932</v>
      </c>
      <c r="C242" s="7" t="s">
        <v>34</v>
      </c>
      <c r="D242" s="7" t="s">
        <v>950</v>
      </c>
      <c r="E242" s="7" t="s">
        <v>951</v>
      </c>
      <c r="F242" s="7" t="s">
        <v>963</v>
      </c>
      <c r="G242" s="8">
        <v>46202</v>
      </c>
      <c r="H242" s="8">
        <v>47113</v>
      </c>
      <c r="I242" s="7" t="s">
        <v>976</v>
      </c>
      <c r="J242" s="7" t="s">
        <v>228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">
        <v>0</v>
      </c>
      <c r="AL242" s="14">
        <v>796343.62</v>
      </c>
      <c r="AM242" s="14">
        <v>0</v>
      </c>
      <c r="AN242" s="1">
        <f t="shared" si="78"/>
        <v>796343.62</v>
      </c>
    </row>
    <row r="243" spans="2:40" ht="15" customHeight="1" x14ac:dyDescent="0.35">
      <c r="B243" s="9" t="s">
        <v>933</v>
      </c>
      <c r="C243" s="7" t="s">
        <v>34</v>
      </c>
      <c r="D243" s="7" t="s">
        <v>952</v>
      </c>
      <c r="E243" s="7" t="s">
        <v>953</v>
      </c>
      <c r="F243" s="7" t="s">
        <v>967</v>
      </c>
      <c r="G243" s="8">
        <v>46203</v>
      </c>
      <c r="H243" s="8">
        <v>46568</v>
      </c>
      <c r="I243" s="7" t="s">
        <v>977</v>
      </c>
      <c r="J243" s="7" t="s">
        <v>43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">
        <v>0</v>
      </c>
      <c r="AL243" s="14">
        <v>0</v>
      </c>
      <c r="AM243" s="14">
        <v>0</v>
      </c>
      <c r="AN243" s="14">
        <v>0</v>
      </c>
    </row>
    <row r="244" spans="2:40" ht="15" customHeight="1" x14ac:dyDescent="0.35">
      <c r="B244" s="9" t="s">
        <v>851</v>
      </c>
      <c r="C244" s="7" t="s">
        <v>34</v>
      </c>
      <c r="D244" s="7" t="s">
        <v>852</v>
      </c>
      <c r="E244" s="7" t="s">
        <v>954</v>
      </c>
      <c r="F244" s="7" t="s">
        <v>966</v>
      </c>
      <c r="G244" s="8">
        <v>46233</v>
      </c>
      <c r="H244" s="8">
        <v>47148</v>
      </c>
      <c r="I244" s="7" t="s">
        <v>978</v>
      </c>
      <c r="J244" s="7" t="s">
        <v>43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">
        <v>0</v>
      </c>
      <c r="AL244" s="14">
        <v>0</v>
      </c>
      <c r="AM244" s="14">
        <v>0</v>
      </c>
      <c r="AN244" s="14">
        <v>255000</v>
      </c>
    </row>
    <row r="245" spans="2:40" ht="15" customHeight="1" x14ac:dyDescent="0.35">
      <c r="B245" s="9" t="s">
        <v>934</v>
      </c>
      <c r="C245" s="7" t="s">
        <v>34</v>
      </c>
      <c r="D245" s="7" t="s">
        <v>955</v>
      </c>
      <c r="E245" s="7" t="s">
        <v>956</v>
      </c>
      <c r="F245" s="7" t="s">
        <v>966</v>
      </c>
      <c r="G245" s="8">
        <v>46233</v>
      </c>
      <c r="H245" s="8">
        <v>47148</v>
      </c>
      <c r="I245" s="7" t="s">
        <v>979</v>
      </c>
      <c r="J245" s="7" t="s">
        <v>985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">
        <v>0</v>
      </c>
      <c r="AL245" s="14">
        <v>0</v>
      </c>
      <c r="AM245" s="14">
        <v>0</v>
      </c>
      <c r="AN245" s="14">
        <v>124479.36</v>
      </c>
    </row>
    <row r="246" spans="2:40" ht="15" customHeight="1" x14ac:dyDescent="0.35">
      <c r="B246" s="9" t="s">
        <v>935</v>
      </c>
      <c r="C246" s="7" t="s">
        <v>34</v>
      </c>
      <c r="D246" s="7" t="s">
        <v>253</v>
      </c>
      <c r="E246" s="7" t="s">
        <v>957</v>
      </c>
      <c r="F246" s="7" t="s">
        <v>964</v>
      </c>
      <c r="G246" s="8">
        <v>46233</v>
      </c>
      <c r="H246" s="8">
        <v>47148</v>
      </c>
      <c r="I246" s="7" t="s">
        <v>980</v>
      </c>
      <c r="J246" s="7" t="s">
        <v>456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">
        <v>0</v>
      </c>
      <c r="AL246" s="14">
        <v>0</v>
      </c>
      <c r="AM246" s="14">
        <v>0</v>
      </c>
      <c r="AN246" s="14">
        <v>159482.1</v>
      </c>
    </row>
    <row r="247" spans="2:40" ht="15" customHeight="1" x14ac:dyDescent="0.35">
      <c r="B247" s="9" t="s">
        <v>936</v>
      </c>
      <c r="C247" s="7" t="s">
        <v>34</v>
      </c>
      <c r="D247" s="7" t="s">
        <v>958</v>
      </c>
      <c r="E247" s="7" t="s">
        <v>959</v>
      </c>
      <c r="F247" s="7" t="s">
        <v>964</v>
      </c>
      <c r="G247" s="8">
        <v>46234</v>
      </c>
      <c r="H247" s="8">
        <v>47149</v>
      </c>
      <c r="I247" s="7" t="s">
        <v>981</v>
      </c>
      <c r="J247" s="7" t="s">
        <v>672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">
        <v>0</v>
      </c>
      <c r="AL247" s="14">
        <v>0</v>
      </c>
      <c r="AM247" s="14">
        <v>0</v>
      </c>
      <c r="AN247" s="14">
        <v>389549.3</v>
      </c>
    </row>
    <row r="248" spans="2:40" ht="15" customHeight="1" x14ac:dyDescent="0.35">
      <c r="B248" s="9" t="s">
        <v>442</v>
      </c>
      <c r="C248" s="7" t="s">
        <v>34</v>
      </c>
      <c r="D248" s="7" t="s">
        <v>443</v>
      </c>
      <c r="E248" s="7" t="s">
        <v>960</v>
      </c>
      <c r="F248" s="7" t="s">
        <v>964</v>
      </c>
      <c r="G248" s="8">
        <v>46171</v>
      </c>
      <c r="H248" s="8">
        <v>47082</v>
      </c>
      <c r="I248" s="7" t="s">
        <v>982</v>
      </c>
      <c r="J248" s="7" t="s">
        <v>310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484181.14</v>
      </c>
      <c r="AK248" s="1">
        <v>0</v>
      </c>
      <c r="AL248" s="1">
        <f t="shared" ref="AL248" si="79">AJ248-AK248</f>
        <v>484181.14</v>
      </c>
      <c r="AM248" s="14">
        <f>1075.96+16139.37</f>
        <v>17215.330000000002</v>
      </c>
      <c r="AN248" s="1">
        <f t="shared" ref="AN248" si="80">AL248-AM248</f>
        <v>466965.81</v>
      </c>
    </row>
    <row r="249" spans="2:40" ht="15" customHeight="1" x14ac:dyDescent="0.35">
      <c r="B249" s="9" t="s">
        <v>937</v>
      </c>
      <c r="C249" s="7" t="s">
        <v>34</v>
      </c>
      <c r="D249" s="7" t="s">
        <v>961</v>
      </c>
      <c r="E249" s="7" t="s">
        <v>962</v>
      </c>
      <c r="F249" s="7" t="s">
        <v>963</v>
      </c>
      <c r="G249" s="8">
        <v>46125</v>
      </c>
      <c r="H249" s="8">
        <v>47039</v>
      </c>
      <c r="I249" s="7" t="s">
        <v>983</v>
      </c>
      <c r="J249" s="7" t="s">
        <v>109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 t="s">
        <v>989</v>
      </c>
      <c r="AG249" s="14">
        <v>0</v>
      </c>
      <c r="AH249" s="14">
        <v>739970.4</v>
      </c>
      <c r="AI249" s="14">
        <v>0</v>
      </c>
      <c r="AJ249" s="14">
        <f>AH249-AI249</f>
        <v>739970.4</v>
      </c>
      <c r="AK249" s="1">
        <v>0</v>
      </c>
      <c r="AL249" s="1">
        <f>AJ249-AK249</f>
        <v>739970.4</v>
      </c>
      <c r="AM249" s="14">
        <v>24665.68</v>
      </c>
      <c r="AN249" s="1">
        <f>AL249-AM249</f>
        <v>715304.72</v>
      </c>
    </row>
  </sheetData>
  <autoFilter ref="B10:AN249" xr:uid="{EE245EF4-7C19-49C4-90A7-8D41D0501762}"/>
  <conditionalFormatting sqref="F1:F10 E250:F1048576 E1:E234">
    <cfRule type="duplicateValues" dxfId="2" priority="6"/>
  </conditionalFormatting>
  <conditionalFormatting sqref="G18">
    <cfRule type="duplicateValues" dxfId="1" priority="2"/>
  </conditionalFormatting>
  <conditionalFormatting sqref="H18">
    <cfRule type="duplicateValues" dxfId="0" priority="1"/>
  </conditionalFormatting>
  <hyperlinks>
    <hyperlink ref="AF12" location="'Incidente Contratuais'!G3" display="'Incidente Contratuais'!G3" xr:uid="{0DEDE37D-61B3-4BD5-B96E-905D238A54C6}"/>
    <hyperlink ref="W41" location="'Incidente Contratuais'!G5" display="'Incidente Contratuais'!G5" xr:uid="{1434BC70-DCEF-42FE-809E-DE6A8DCBF056}"/>
    <hyperlink ref="AB65" location="'Incidente Contratuais'!G6" display="'Incidente Contratuais'!G6" xr:uid="{5313725E-9C0C-4F7D-AAA3-BCE8E5493A24}"/>
    <hyperlink ref="AF85" location="'Incidente Contratuais'!G7" display="'Incidente Contratuais'!G7" xr:uid="{CEE0F641-3D3D-4EBE-955A-E73BC2AFE10E}"/>
    <hyperlink ref="O91" location="'Incidente Contratuais'!G8" display="'Incidente Contratuais'!G8" xr:uid="{D9EBFD9D-7926-4C4E-80E0-939D08E2E496}"/>
    <hyperlink ref="Q93" location="'Incidente Contratuais'!G9" display="'Incidente Contratuais'!G9" xr:uid="{C24DD09B-CB34-47EB-B8F5-E8DEC1CD94B0}"/>
    <hyperlink ref="AH98" location="'Incidente Contratuais'!G10" display="'Incidente Contratuais'!G10" xr:uid="{40FF9EEA-ED3A-4176-A19A-0C04E118F6E0}"/>
    <hyperlink ref="O118" location="'Incidente Contratuais'!G11" display="'Incidente Contratuais'!G11" xr:uid="{AA46C734-C750-4D26-95AE-68B0CD5645AA}"/>
    <hyperlink ref="O124" location="'Incidente Contratuais'!G12" display="'Incidente Contratuais'!G12" xr:uid="{B2C6736B-9BB9-4E77-BD88-DA7A7A501A58}"/>
    <hyperlink ref="AB126" location="'Incidente Contratuais'!G13" display="'Incidente Contratuais'!G13" xr:uid="{79893FB4-7B8C-49F1-A195-E96D55BE9AE9}"/>
    <hyperlink ref="W134" location="'Incidente Contratuais'!G14" display="'Incidente Contratuais'!G14" xr:uid="{B7D74B3D-C9AE-4A03-B307-741EB4F6BE83}"/>
    <hyperlink ref="AF156" location="'Incidente Contratuais'!G17" display="'Incidente Contratuais'!G17" xr:uid="{657ED3C3-F46C-4804-A602-821C87833740}"/>
    <hyperlink ref="AF152" location="'Incidente Contratuais'!G16" display="'Incidente Contratuais'!G16" xr:uid="{C8B1E9DD-A9C1-4FF5-9085-549041BE001E}"/>
    <hyperlink ref="W157" location="'Incidente Contratuais'!G18" display="'Incidente Contratuais'!G18" xr:uid="{D3B52685-40D4-4F06-9523-E2D62D1276CA}"/>
    <hyperlink ref="AD189" location="'Incidente Contratuais'!G19" display="'Incidente Contratuais'!G19" xr:uid="{A3CD97BF-5158-437C-A0D6-AC719C670F54}"/>
    <hyperlink ref="W220" location="'Incidente Contratuais'!G21" display="'Incidente Contratuais'!G21" xr:uid="{BBD9FFF1-5AAE-489C-BDFA-623B9CBBEF2C}"/>
    <hyperlink ref="Y32" location="'Incidente Contratuais'!G3" display="'Incidente Contratuais'!G3" xr:uid="{BA3C6298-152D-404E-9613-B2DE007C5CA3}"/>
    <hyperlink ref="AF87" location="'Incidente Contratuais'!G39" display="'Incidente Contratuais'!G39" xr:uid="{05A0C6BD-0948-4D1D-8B72-B3D5CADFCDC6}"/>
    <hyperlink ref="AB27" location="'Incidente Contratuais'!G41" display="'Incidente Contratuais'!G41" xr:uid="{A65DA08B-CC0E-49D7-86B4-3BAB0B766104}"/>
    <hyperlink ref="AF100" location="'Incidente Contratuais'!G43" display="'Incidente Contratuais'!G43" xr:uid="{F485C327-6015-4908-BAF0-2821F1AC8323}"/>
    <hyperlink ref="M115" location="'Incidente Contratuais'!G44" display="'Incidente Contratuais'!G44" xr:uid="{021ADB90-97A8-43A6-B9EC-EB3E31655C17}"/>
    <hyperlink ref="M117" location="'Incidente Contratuais'!G45" display="'Incidente Contratuais'!G45" xr:uid="{EB32CB1E-82BA-4361-972B-67DEACF5A976}"/>
    <hyperlink ref="M145" location="'Incidente Contratuais'!G46" display="'Incidente Contratuais'!G46" xr:uid="{9620D939-7B66-4B77-B1AE-40B840EDBE0D}"/>
    <hyperlink ref="AJ98" location="'Incidente Contratuais'!G10" display="'Incidente Contratuais'!G10" xr:uid="{A8281D35-2E44-41B9-BC04-8C1C817F6C73}"/>
    <hyperlink ref="AN98" location="'Incidente Contratuais'!G10" display="'Incidente Contratuais'!G10" xr:uid="{7B215B15-6F86-4AC0-983C-FDBC83302004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A21E-2590-42E7-9DF7-2821BF8AC322}">
  <dimension ref="B2:G180"/>
  <sheetViews>
    <sheetView topLeftCell="A144" workbookViewId="0">
      <selection activeCell="D165" sqref="D165"/>
    </sheetView>
  </sheetViews>
  <sheetFormatPr defaultRowHeight="14.5" x14ac:dyDescent="0.35"/>
  <cols>
    <col min="2" max="2" width="74.54296875" bestFit="1" customWidth="1"/>
    <col min="3" max="3" width="17.453125" bestFit="1" customWidth="1"/>
    <col min="4" max="4" width="37.6328125" style="16" customWidth="1"/>
    <col min="5" max="6" width="28.08984375" customWidth="1"/>
    <col min="7" max="7" width="35.90625" customWidth="1"/>
  </cols>
  <sheetData>
    <row r="2" spans="2:7" x14ac:dyDescent="0.35">
      <c r="B2" t="s">
        <v>870</v>
      </c>
      <c r="C2" t="s">
        <v>871</v>
      </c>
      <c r="D2" s="16" t="e">
        <f>VLOOKUP(C2,'Execução Financeira'!E:AM,36,0)</f>
        <v>#REF!</v>
      </c>
      <c r="E2" s="16">
        <v>0</v>
      </c>
      <c r="F2" s="16">
        <v>0</v>
      </c>
      <c r="G2" t="e">
        <f>IF(D2=F2,"ok","verificar")</f>
        <v>#REF!</v>
      </c>
    </row>
    <row r="3" spans="2:7" x14ac:dyDescent="0.35">
      <c r="B3" t="s">
        <v>33</v>
      </c>
      <c r="C3" t="s">
        <v>990</v>
      </c>
      <c r="D3" s="16" t="e">
        <f>VLOOKUP(C3,'Execução Financeira'!E:AM,36,0)</f>
        <v>#REF!</v>
      </c>
      <c r="E3" s="16">
        <v>20912.2</v>
      </c>
      <c r="F3" s="16">
        <v>20921.2</v>
      </c>
      <c r="G3" t="e">
        <f t="shared" ref="G3:G66" si="0">IF(D3=F3,"ok","verificar")</f>
        <v>#REF!</v>
      </c>
    </row>
    <row r="4" spans="2:7" x14ac:dyDescent="0.35">
      <c r="B4" t="s">
        <v>58</v>
      </c>
      <c r="C4" t="s">
        <v>60</v>
      </c>
      <c r="D4" s="16" t="e">
        <f>VLOOKUP(C4,'Execução Financeira'!E:AM,36,0)</f>
        <v>#REF!</v>
      </c>
      <c r="E4" s="16">
        <v>16200</v>
      </c>
      <c r="F4" s="16">
        <v>16200</v>
      </c>
      <c r="G4" t="e">
        <f t="shared" si="0"/>
        <v>#REF!</v>
      </c>
    </row>
    <row r="5" spans="2:7" x14ac:dyDescent="0.35">
      <c r="B5" t="s">
        <v>992</v>
      </c>
      <c r="C5" t="s">
        <v>884</v>
      </c>
      <c r="D5" s="16" t="e">
        <f>VLOOKUP(C5,'Execução Financeira'!E:AM,36,0)</f>
        <v>#REF!</v>
      </c>
      <c r="E5" s="16">
        <v>84463.18</v>
      </c>
      <c r="F5" s="16">
        <v>84463.18</v>
      </c>
      <c r="G5" t="e">
        <f t="shared" si="0"/>
        <v>#REF!</v>
      </c>
    </row>
    <row r="6" spans="2:7" x14ac:dyDescent="0.35">
      <c r="B6" t="s">
        <v>85</v>
      </c>
      <c r="C6" t="s">
        <v>87</v>
      </c>
      <c r="D6" s="16" t="e">
        <f>VLOOKUP(C6,'Execução Financeira'!E:AM,36,0)</f>
        <v>#REF!</v>
      </c>
      <c r="E6" s="16">
        <v>9604.1200000000008</v>
      </c>
      <c r="F6" s="16">
        <v>9604.1200000000008</v>
      </c>
      <c r="G6" t="e">
        <f t="shared" si="0"/>
        <v>#REF!</v>
      </c>
    </row>
    <row r="7" spans="2:7" x14ac:dyDescent="0.35">
      <c r="B7" t="s">
        <v>105</v>
      </c>
      <c r="C7" t="s">
        <v>107</v>
      </c>
      <c r="D7" s="16" t="e">
        <f>VLOOKUP(C7,'Execução Financeira'!E:AM,36,0)</f>
        <v>#REF!</v>
      </c>
      <c r="E7" s="16">
        <v>16414.52</v>
      </c>
      <c r="F7" s="16">
        <v>16414.52</v>
      </c>
      <c r="G7" t="e">
        <f t="shared" si="0"/>
        <v>#REF!</v>
      </c>
    </row>
    <row r="8" spans="2:7" x14ac:dyDescent="0.35">
      <c r="B8" t="s">
        <v>886</v>
      </c>
      <c r="C8" t="s">
        <v>888</v>
      </c>
      <c r="D8" s="16" t="e">
        <f>VLOOKUP(C8,'Execução Financeira'!E:AM,36,0)</f>
        <v>#REF!</v>
      </c>
      <c r="E8" s="16">
        <v>0</v>
      </c>
      <c r="F8" s="16">
        <v>0</v>
      </c>
      <c r="G8" t="e">
        <f t="shared" si="0"/>
        <v>#REF!</v>
      </c>
    </row>
    <row r="9" spans="2:7" x14ac:dyDescent="0.35">
      <c r="B9" t="s">
        <v>993</v>
      </c>
      <c r="C9" t="s">
        <v>120</v>
      </c>
      <c r="D9" s="16" t="e">
        <f>VLOOKUP(C9,'Execução Financeira'!E:AM,36,0)</f>
        <v>#REF!</v>
      </c>
      <c r="E9" s="16">
        <v>82485.259999999995</v>
      </c>
      <c r="F9" s="16">
        <v>82485.259999999995</v>
      </c>
      <c r="G9" t="e">
        <f t="shared" si="0"/>
        <v>#REF!</v>
      </c>
    </row>
    <row r="10" spans="2:7" x14ac:dyDescent="0.35">
      <c r="B10" t="s">
        <v>123</v>
      </c>
      <c r="C10" t="s">
        <v>125</v>
      </c>
      <c r="D10" s="16" t="e">
        <f>VLOOKUP(C10,'Execução Financeira'!E:AM,36,0)</f>
        <v>#REF!</v>
      </c>
      <c r="E10" s="16">
        <v>343555.13</v>
      </c>
      <c r="F10" s="16">
        <v>343555.13</v>
      </c>
      <c r="G10" t="e">
        <f t="shared" si="0"/>
        <v>#REF!</v>
      </c>
    </row>
    <row r="11" spans="2:7" x14ac:dyDescent="0.35">
      <c r="B11" t="s">
        <v>128</v>
      </c>
      <c r="C11" t="s">
        <v>130</v>
      </c>
      <c r="D11" s="16" t="e">
        <f>VLOOKUP(C11,'Execução Financeira'!E:AM,36,0)</f>
        <v>#REF!</v>
      </c>
      <c r="E11" s="16">
        <v>5959209.2400000002</v>
      </c>
      <c r="F11" s="16">
        <v>5959209.2400000002</v>
      </c>
      <c r="G11" t="e">
        <f t="shared" si="0"/>
        <v>#REF!</v>
      </c>
    </row>
    <row r="12" spans="2:7" x14ac:dyDescent="0.35">
      <c r="B12" t="s">
        <v>128</v>
      </c>
      <c r="C12" t="s">
        <v>135</v>
      </c>
      <c r="D12" s="16" t="e">
        <f>VLOOKUP(C12,'Execução Financeira'!E:AM,36,0)</f>
        <v>#REF!</v>
      </c>
      <c r="E12" s="16">
        <v>0</v>
      </c>
      <c r="F12" s="16">
        <v>0</v>
      </c>
      <c r="G12" t="e">
        <f t="shared" si="0"/>
        <v>#REF!</v>
      </c>
    </row>
    <row r="13" spans="2:7" x14ac:dyDescent="0.35">
      <c r="B13" t="s">
        <v>143</v>
      </c>
      <c r="C13" t="s">
        <v>145</v>
      </c>
      <c r="D13" s="16" t="e">
        <f>VLOOKUP(C13,'Execução Financeira'!E:AM,36,0)</f>
        <v>#REF!</v>
      </c>
      <c r="E13" s="16">
        <v>0</v>
      </c>
      <c r="F13" s="16">
        <v>0</v>
      </c>
      <c r="G13" t="e">
        <f t="shared" si="0"/>
        <v>#REF!</v>
      </c>
    </row>
    <row r="14" spans="2:7" x14ac:dyDescent="0.35">
      <c r="B14" t="s">
        <v>143</v>
      </c>
      <c r="C14" t="s">
        <v>148</v>
      </c>
      <c r="D14" s="16" t="e">
        <f>VLOOKUP(C14,'Execução Financeira'!E:AM,36,0)</f>
        <v>#REF!</v>
      </c>
      <c r="E14" s="16">
        <v>14000</v>
      </c>
      <c r="F14" s="16">
        <v>14000</v>
      </c>
      <c r="G14" t="e">
        <f t="shared" si="0"/>
        <v>#REF!</v>
      </c>
    </row>
    <row r="15" spans="2:7" x14ac:dyDescent="0.35">
      <c r="B15" t="s">
        <v>168</v>
      </c>
      <c r="C15" t="s">
        <v>170</v>
      </c>
      <c r="D15" s="16" t="e">
        <f>VLOOKUP(C15,'Execução Financeira'!E:AM,36,0)</f>
        <v>#REF!</v>
      </c>
      <c r="E15" s="16">
        <v>29321.360000000001</v>
      </c>
      <c r="F15" s="16">
        <v>29321.360000000001</v>
      </c>
      <c r="G15" t="e">
        <f t="shared" si="0"/>
        <v>#REF!</v>
      </c>
    </row>
    <row r="16" spans="2:7" x14ac:dyDescent="0.35">
      <c r="B16" t="s">
        <v>160</v>
      </c>
      <c r="C16" t="s">
        <v>166</v>
      </c>
      <c r="D16" s="16" t="e">
        <f>VLOOKUP(C16,'Execução Financeira'!E:AM,36,0)</f>
        <v>#REF!</v>
      </c>
      <c r="E16" s="16">
        <v>0</v>
      </c>
      <c r="F16" s="16">
        <v>0</v>
      </c>
      <c r="G16" t="e">
        <f t="shared" si="0"/>
        <v>#REF!</v>
      </c>
    </row>
    <row r="17" spans="2:7" x14ac:dyDescent="0.35">
      <c r="B17" t="s">
        <v>181</v>
      </c>
      <c r="C17" t="s">
        <v>864</v>
      </c>
      <c r="D17" s="16" t="e">
        <f>VLOOKUP(C17,'Execução Financeira'!E:AM,36,0)</f>
        <v>#REF!</v>
      </c>
      <c r="E17" s="16">
        <v>0</v>
      </c>
      <c r="F17" s="16">
        <v>0</v>
      </c>
      <c r="G17" t="e">
        <f t="shared" si="0"/>
        <v>#REF!</v>
      </c>
    </row>
    <row r="18" spans="2:7" x14ac:dyDescent="0.35">
      <c r="B18" t="s">
        <v>185</v>
      </c>
      <c r="C18" t="s">
        <v>187</v>
      </c>
      <c r="D18" s="16" t="e">
        <f>VLOOKUP(C18,'Execução Financeira'!E:AM,36,0)</f>
        <v>#REF!</v>
      </c>
      <c r="E18" s="16">
        <v>95302.42</v>
      </c>
      <c r="F18" s="16">
        <v>95302.42</v>
      </c>
      <c r="G18" t="e">
        <f t="shared" si="0"/>
        <v>#REF!</v>
      </c>
    </row>
    <row r="19" spans="2:7" x14ac:dyDescent="0.35">
      <c r="B19" t="s">
        <v>194</v>
      </c>
      <c r="C19" t="s">
        <v>196</v>
      </c>
      <c r="D19" s="16" t="e">
        <f>VLOOKUP(C19,'Execução Financeira'!E:AM,36,0)</f>
        <v>#REF!</v>
      </c>
      <c r="E19" s="16">
        <v>0</v>
      </c>
      <c r="F19" s="16">
        <v>0</v>
      </c>
      <c r="G19" t="e">
        <f t="shared" si="0"/>
        <v>#REF!</v>
      </c>
    </row>
    <row r="20" spans="2:7" x14ac:dyDescent="0.35">
      <c r="B20" t="s">
        <v>199</v>
      </c>
      <c r="C20" t="s">
        <v>200</v>
      </c>
      <c r="D20" s="16" t="e">
        <f>VLOOKUP(C20,'Execução Financeira'!E:AM,36,0)</f>
        <v>#REF!</v>
      </c>
      <c r="E20" s="16">
        <v>258707.27000000002</v>
      </c>
      <c r="F20" s="16">
        <v>258707.27000000002</v>
      </c>
      <c r="G20" t="e">
        <f t="shared" si="0"/>
        <v>#REF!</v>
      </c>
    </row>
    <row r="21" spans="2:7" x14ac:dyDescent="0.35">
      <c r="B21" t="s">
        <v>199</v>
      </c>
      <c r="C21" t="s">
        <v>203</v>
      </c>
      <c r="D21" s="16" t="e">
        <f>VLOOKUP(C21,'Execução Financeira'!E:AM,36,0)</f>
        <v>#REF!</v>
      </c>
      <c r="E21" s="16">
        <v>236341.14</v>
      </c>
      <c r="F21" s="16">
        <v>236341.14</v>
      </c>
      <c r="G21" t="e">
        <f t="shared" si="0"/>
        <v>#REF!</v>
      </c>
    </row>
    <row r="22" spans="2:7" x14ac:dyDescent="0.35">
      <c r="B22" t="s">
        <v>860</v>
      </c>
      <c r="C22" t="s">
        <v>862</v>
      </c>
      <c r="D22" s="16" t="e">
        <f>VLOOKUP(C22,'Execução Financeira'!E:AM,36,0)</f>
        <v>#REF!</v>
      </c>
      <c r="E22" s="16">
        <v>8750.1299999999992</v>
      </c>
      <c r="F22" s="16">
        <v>8750.1299999999992</v>
      </c>
      <c r="G22" t="e">
        <f t="shared" si="0"/>
        <v>#REF!</v>
      </c>
    </row>
    <row r="23" spans="2:7" x14ac:dyDescent="0.35">
      <c r="B23" t="s">
        <v>214</v>
      </c>
      <c r="C23" t="s">
        <v>216</v>
      </c>
      <c r="D23" s="16" t="e">
        <f>VLOOKUP(C23,'Execução Financeira'!E:AM,36,0)</f>
        <v>#REF!</v>
      </c>
      <c r="E23" s="16">
        <v>1641585.5</v>
      </c>
      <c r="F23" s="16">
        <v>1641585.5</v>
      </c>
      <c r="G23" t="e">
        <f t="shared" si="0"/>
        <v>#REF!</v>
      </c>
    </row>
    <row r="24" spans="2:7" x14ac:dyDescent="0.35">
      <c r="B24" t="s">
        <v>994</v>
      </c>
      <c r="C24" t="s">
        <v>221</v>
      </c>
      <c r="D24" s="16" t="e">
        <f>VLOOKUP(C24,'Execução Financeira'!E:AM,36,0)</f>
        <v>#REF!</v>
      </c>
      <c r="E24" s="16">
        <v>0</v>
      </c>
      <c r="F24" s="16">
        <v>0</v>
      </c>
      <c r="G24" t="e">
        <f t="shared" si="0"/>
        <v>#REF!</v>
      </c>
    </row>
    <row r="25" spans="2:7" x14ac:dyDescent="0.35">
      <c r="B25" t="s">
        <v>229</v>
      </c>
      <c r="C25" t="s">
        <v>231</v>
      </c>
      <c r="D25" s="16" t="e">
        <f>VLOOKUP(C25,'Execução Financeira'!E:AM,36,0)</f>
        <v>#REF!</v>
      </c>
      <c r="E25" s="16">
        <v>0</v>
      </c>
      <c r="F25" s="16">
        <v>0</v>
      </c>
      <c r="G25" t="e">
        <f t="shared" si="0"/>
        <v>#REF!</v>
      </c>
    </row>
    <row r="26" spans="2:7" x14ac:dyDescent="0.35">
      <c r="B26" t="s">
        <v>234</v>
      </c>
      <c r="C26" t="s">
        <v>236</v>
      </c>
      <c r="D26" s="16" t="e">
        <f>VLOOKUP(C26,'Execução Financeira'!E:AM,36,0)</f>
        <v>#REF!</v>
      </c>
      <c r="E26" s="16">
        <v>0</v>
      </c>
      <c r="F26" s="16">
        <v>0</v>
      </c>
      <c r="G26" t="e">
        <f t="shared" si="0"/>
        <v>#REF!</v>
      </c>
    </row>
    <row r="27" spans="2:7" x14ac:dyDescent="0.35">
      <c r="B27" t="s">
        <v>234</v>
      </c>
      <c r="C27" t="s">
        <v>239</v>
      </c>
      <c r="D27" s="16" t="e">
        <f>VLOOKUP(C27,'Execução Financeira'!E:AM,36,0)</f>
        <v>#REF!</v>
      </c>
      <c r="E27" s="16">
        <v>0</v>
      </c>
      <c r="F27" s="16">
        <v>0</v>
      </c>
      <c r="G27" t="e">
        <f t="shared" si="0"/>
        <v>#REF!</v>
      </c>
    </row>
    <row r="28" spans="2:7" x14ac:dyDescent="0.35">
      <c r="B28" t="s">
        <v>246</v>
      </c>
      <c r="C28" t="s">
        <v>248</v>
      </c>
      <c r="D28" s="16" t="e">
        <f>VLOOKUP(C28,'Execução Financeira'!E:AM,36,0)</f>
        <v>#REF!</v>
      </c>
      <c r="E28" s="16">
        <v>20998.62</v>
      </c>
      <c r="F28" s="16">
        <v>20998.62</v>
      </c>
      <c r="G28" t="e">
        <f t="shared" si="0"/>
        <v>#REF!</v>
      </c>
    </row>
    <row r="29" spans="2:7" x14ac:dyDescent="0.35">
      <c r="B29" t="s">
        <v>252</v>
      </c>
      <c r="C29" t="s">
        <v>254</v>
      </c>
      <c r="D29" s="16" t="e">
        <f>VLOOKUP(C29,'Execução Financeira'!E:AM,36,0)</f>
        <v>#REF!</v>
      </c>
      <c r="E29" s="16">
        <v>4633.05</v>
      </c>
      <c r="F29" s="16">
        <v>4633.05</v>
      </c>
      <c r="G29" t="e">
        <f t="shared" si="0"/>
        <v>#REF!</v>
      </c>
    </row>
    <row r="30" spans="2:7" x14ac:dyDescent="0.35">
      <c r="B30" t="s">
        <v>252</v>
      </c>
      <c r="C30" t="s">
        <v>258</v>
      </c>
      <c r="D30" s="16" t="e">
        <f>VLOOKUP(C30,'Execução Financeira'!E:AM,36,0)</f>
        <v>#REF!</v>
      </c>
      <c r="E30" s="16">
        <v>10550.36</v>
      </c>
      <c r="F30" s="16">
        <v>10550.36</v>
      </c>
      <c r="G30" t="e">
        <f t="shared" si="0"/>
        <v>#REF!</v>
      </c>
    </row>
    <row r="31" spans="2:7" x14ac:dyDescent="0.35">
      <c r="B31" t="s">
        <v>252</v>
      </c>
      <c r="C31" t="s">
        <v>260</v>
      </c>
      <c r="D31" s="16" t="e">
        <f>VLOOKUP(C31,'Execução Financeira'!E:AM,36,0)</f>
        <v>#REF!</v>
      </c>
      <c r="E31" s="16">
        <v>5694.8</v>
      </c>
      <c r="F31" s="16">
        <v>5694.8</v>
      </c>
      <c r="G31" t="e">
        <f t="shared" si="0"/>
        <v>#REF!</v>
      </c>
    </row>
    <row r="32" spans="2:7" x14ac:dyDescent="0.35">
      <c r="B32" t="s">
        <v>252</v>
      </c>
      <c r="C32" t="s">
        <v>858</v>
      </c>
      <c r="D32" s="16" t="e">
        <f>VLOOKUP(C32,'Execução Financeira'!E:AM,36,0)</f>
        <v>#REF!</v>
      </c>
      <c r="E32" s="16">
        <v>5833.33</v>
      </c>
      <c r="F32" s="16">
        <v>5833.33</v>
      </c>
      <c r="G32" t="e">
        <f t="shared" si="0"/>
        <v>#REF!</v>
      </c>
    </row>
    <row r="33" spans="2:7" x14ac:dyDescent="0.35">
      <c r="B33" t="s">
        <v>263</v>
      </c>
      <c r="C33" t="s">
        <v>265</v>
      </c>
      <c r="D33" s="16" t="e">
        <f>VLOOKUP(C33,'Execução Financeira'!E:AM,36,0)</f>
        <v>#REF!</v>
      </c>
      <c r="E33" s="16">
        <v>0</v>
      </c>
      <c r="F33" s="16">
        <v>0</v>
      </c>
      <c r="G33" t="e">
        <f t="shared" si="0"/>
        <v>#REF!</v>
      </c>
    </row>
    <row r="34" spans="2:7" x14ac:dyDescent="0.35">
      <c r="B34" t="s">
        <v>267</v>
      </c>
      <c r="C34" t="s">
        <v>269</v>
      </c>
      <c r="D34" s="16" t="e">
        <f>VLOOKUP(C34,'Execução Financeira'!E:AM,36,0)</f>
        <v>#REF!</v>
      </c>
      <c r="E34" s="16">
        <v>17350.330000000002</v>
      </c>
      <c r="F34" s="16">
        <v>17350.330000000002</v>
      </c>
      <c r="G34" t="e">
        <f t="shared" si="0"/>
        <v>#REF!</v>
      </c>
    </row>
    <row r="35" spans="2:7" x14ac:dyDescent="0.35">
      <c r="B35" t="s">
        <v>273</v>
      </c>
      <c r="C35" t="s">
        <v>275</v>
      </c>
      <c r="D35" s="16" t="e">
        <f>VLOOKUP(C35,'Execução Financeira'!E:AM,36,0)</f>
        <v>#REF!</v>
      </c>
      <c r="E35" s="16">
        <v>3265.25</v>
      </c>
      <c r="F35" s="16">
        <v>3265.25</v>
      </c>
      <c r="G35" t="e">
        <f t="shared" si="0"/>
        <v>#REF!</v>
      </c>
    </row>
    <row r="36" spans="2:7" x14ac:dyDescent="0.35">
      <c r="B36" t="s">
        <v>286</v>
      </c>
      <c r="C36" t="s">
        <v>288</v>
      </c>
      <c r="D36" s="16" t="e">
        <f>VLOOKUP(C36,'Execução Financeira'!E:AM,36,0)</f>
        <v>#REF!</v>
      </c>
      <c r="E36" s="16">
        <v>0</v>
      </c>
      <c r="F36" s="16">
        <v>0</v>
      </c>
      <c r="G36" t="e">
        <f t="shared" si="0"/>
        <v>#REF!</v>
      </c>
    </row>
    <row r="37" spans="2:7" x14ac:dyDescent="0.35">
      <c r="B37" t="s">
        <v>847</v>
      </c>
      <c r="C37" t="s">
        <v>849</v>
      </c>
      <c r="D37" s="16" t="e">
        <f>VLOOKUP(C37,'Execução Financeira'!E:AM,36,0)</f>
        <v>#REF!</v>
      </c>
      <c r="E37" s="16">
        <v>12514.89</v>
      </c>
      <c r="F37" s="16">
        <v>12514.89</v>
      </c>
      <c r="G37" t="e">
        <f t="shared" si="0"/>
        <v>#REF!</v>
      </c>
    </row>
    <row r="38" spans="2:7" x14ac:dyDescent="0.35">
      <c r="B38" t="s">
        <v>291</v>
      </c>
      <c r="C38" t="s">
        <v>293</v>
      </c>
      <c r="D38" s="16" t="e">
        <f>VLOOKUP(C38,'Execução Financeira'!E:AM,36,0)</f>
        <v>#REF!</v>
      </c>
      <c r="E38" s="16">
        <v>8852.1</v>
      </c>
      <c r="F38" s="16">
        <v>8852.1</v>
      </c>
      <c r="G38" t="e">
        <f t="shared" si="0"/>
        <v>#REF!</v>
      </c>
    </row>
    <row r="39" spans="2:7" x14ac:dyDescent="0.35">
      <c r="B39" t="s">
        <v>922</v>
      </c>
      <c r="C39" t="s">
        <v>908</v>
      </c>
      <c r="D39" s="16" t="e">
        <f>VLOOKUP(C39,'Execução Financeira'!E:AM,36,0)</f>
        <v>#REF!</v>
      </c>
      <c r="E39" s="16">
        <v>10149.39</v>
      </c>
      <c r="F39" s="16">
        <v>10149.39</v>
      </c>
      <c r="G39" t="e">
        <f t="shared" si="0"/>
        <v>#REF!</v>
      </c>
    </row>
    <row r="40" spans="2:7" x14ac:dyDescent="0.35">
      <c r="B40" t="s">
        <v>306</v>
      </c>
      <c r="C40" t="s">
        <v>308</v>
      </c>
      <c r="D40" s="16" t="e">
        <f>VLOOKUP(C40,'Execução Financeira'!E:AM,36,0)</f>
        <v>#REF!</v>
      </c>
      <c r="E40" s="16">
        <v>23193.95</v>
      </c>
      <c r="F40" s="16">
        <v>23193.95</v>
      </c>
      <c r="G40" t="e">
        <f t="shared" si="0"/>
        <v>#REF!</v>
      </c>
    </row>
    <row r="41" spans="2:7" x14ac:dyDescent="0.35">
      <c r="B41" t="s">
        <v>866</v>
      </c>
      <c r="C41" t="s">
        <v>868</v>
      </c>
      <c r="D41" s="16" t="e">
        <f>VLOOKUP(C41,'Execução Financeira'!E:AM,36,0)</f>
        <v>#REF!</v>
      </c>
      <c r="E41" s="16">
        <v>919584.96</v>
      </c>
      <c r="F41" s="16">
        <v>919584.96</v>
      </c>
      <c r="G41" t="e">
        <f t="shared" si="0"/>
        <v>#REF!</v>
      </c>
    </row>
    <row r="42" spans="2:7" x14ac:dyDescent="0.35">
      <c r="B42" t="s">
        <v>312</v>
      </c>
      <c r="C42" t="s">
        <v>314</v>
      </c>
      <c r="D42" s="16" t="e">
        <f>VLOOKUP(C42,'Execução Financeira'!E:AM,36,0)</f>
        <v>#REF!</v>
      </c>
      <c r="E42" s="16">
        <v>5251.91</v>
      </c>
      <c r="F42" s="16">
        <v>5251.91</v>
      </c>
      <c r="G42" t="e">
        <f t="shared" si="0"/>
        <v>#REF!</v>
      </c>
    </row>
    <row r="43" spans="2:7" x14ac:dyDescent="0.35">
      <c r="B43" t="s">
        <v>318</v>
      </c>
      <c r="C43" t="s">
        <v>320</v>
      </c>
      <c r="D43" s="16" t="e">
        <f>VLOOKUP(C43,'Execução Financeira'!E:AM,36,0)</f>
        <v>#REF!</v>
      </c>
      <c r="E43" s="16">
        <v>74331.199999999997</v>
      </c>
      <c r="F43" s="16">
        <v>74331.199999999997</v>
      </c>
      <c r="G43" t="e">
        <f t="shared" si="0"/>
        <v>#REF!</v>
      </c>
    </row>
    <row r="44" spans="2:7" x14ac:dyDescent="0.35">
      <c r="B44" t="s">
        <v>328</v>
      </c>
      <c r="C44" t="s">
        <v>330</v>
      </c>
      <c r="D44" s="16" t="e">
        <f>VLOOKUP(C44,'Execução Financeira'!E:AM,36,0)</f>
        <v>#REF!</v>
      </c>
      <c r="E44" s="16">
        <v>63269</v>
      </c>
      <c r="F44" s="16">
        <v>63269</v>
      </c>
      <c r="G44" t="e">
        <f t="shared" si="0"/>
        <v>#REF!</v>
      </c>
    </row>
    <row r="45" spans="2:7" x14ac:dyDescent="0.35">
      <c r="B45" t="s">
        <v>995</v>
      </c>
      <c r="C45" t="s">
        <v>338</v>
      </c>
      <c r="D45" s="16" t="e">
        <f>VLOOKUP(C45,'Execução Financeira'!E:AM,36,0)</f>
        <v>#REF!</v>
      </c>
      <c r="E45" s="16">
        <v>8553.98</v>
      </c>
      <c r="F45" s="16">
        <v>8553.98</v>
      </c>
      <c r="G45" t="e">
        <f t="shared" si="0"/>
        <v>#REF!</v>
      </c>
    </row>
    <row r="46" spans="2:7" x14ac:dyDescent="0.35">
      <c r="B46" t="s">
        <v>342</v>
      </c>
      <c r="C46" t="s">
        <v>352</v>
      </c>
      <c r="D46" s="16" t="e">
        <f>VLOOKUP(C46,'Execução Financeira'!E:AM,36,0)</f>
        <v>#REF!</v>
      </c>
      <c r="E46" s="16">
        <v>0</v>
      </c>
      <c r="F46" s="16">
        <v>0</v>
      </c>
      <c r="G46" t="e">
        <f t="shared" si="0"/>
        <v>#REF!</v>
      </c>
    </row>
    <row r="47" spans="2:7" x14ac:dyDescent="0.35">
      <c r="B47" t="s">
        <v>342</v>
      </c>
      <c r="C47" t="s">
        <v>355</v>
      </c>
      <c r="D47" s="16" t="e">
        <f>VLOOKUP(C47,'Execução Financeira'!E:AM,36,0)</f>
        <v>#REF!</v>
      </c>
      <c r="E47" s="16">
        <v>0</v>
      </c>
      <c r="F47" s="16">
        <v>0</v>
      </c>
      <c r="G47" t="e">
        <f t="shared" si="0"/>
        <v>#REF!</v>
      </c>
    </row>
    <row r="48" spans="2:7" x14ac:dyDescent="0.35">
      <c r="B48" t="s">
        <v>342</v>
      </c>
      <c r="C48" t="s">
        <v>358</v>
      </c>
      <c r="D48" s="16" t="e">
        <f>VLOOKUP(C48,'Execução Financeira'!E:AM,36,0)</f>
        <v>#REF!</v>
      </c>
      <c r="E48" s="16">
        <v>0</v>
      </c>
      <c r="F48" s="16">
        <v>0</v>
      </c>
      <c r="G48" t="e">
        <f t="shared" si="0"/>
        <v>#REF!</v>
      </c>
    </row>
    <row r="49" spans="2:7" x14ac:dyDescent="0.35">
      <c r="B49" t="s">
        <v>342</v>
      </c>
      <c r="C49" t="s">
        <v>364</v>
      </c>
      <c r="D49" s="16" t="e">
        <f>VLOOKUP(C49,'Execução Financeira'!E:AM,36,0)</f>
        <v>#REF!</v>
      </c>
      <c r="E49" s="16">
        <v>0</v>
      </c>
      <c r="F49" s="16">
        <v>0</v>
      </c>
      <c r="G49" t="e">
        <f t="shared" si="0"/>
        <v>#REF!</v>
      </c>
    </row>
    <row r="50" spans="2:7" x14ac:dyDescent="0.35">
      <c r="B50" t="s">
        <v>342</v>
      </c>
      <c r="C50" t="s">
        <v>367</v>
      </c>
      <c r="D50" s="16" t="e">
        <f>VLOOKUP(C50,'Execução Financeira'!E:AM,36,0)</f>
        <v>#REF!</v>
      </c>
      <c r="E50" s="16">
        <v>0</v>
      </c>
      <c r="F50" s="16">
        <v>0</v>
      </c>
      <c r="G50" t="e">
        <f t="shared" si="0"/>
        <v>#REF!</v>
      </c>
    </row>
    <row r="51" spans="2:7" x14ac:dyDescent="0.35">
      <c r="B51" t="s">
        <v>373</v>
      </c>
      <c r="C51" t="s">
        <v>375</v>
      </c>
      <c r="D51" s="16" t="e">
        <f>VLOOKUP(C51,'Execução Financeira'!E:AM,36,0)</f>
        <v>#REF!</v>
      </c>
      <c r="E51" s="16">
        <v>4621.37</v>
      </c>
      <c r="F51" s="16">
        <v>4621.37</v>
      </c>
      <c r="G51" t="e">
        <f t="shared" si="0"/>
        <v>#REF!</v>
      </c>
    </row>
    <row r="52" spans="2:7" x14ac:dyDescent="0.35">
      <c r="B52" t="s">
        <v>855</v>
      </c>
      <c r="C52" t="s">
        <v>856</v>
      </c>
      <c r="D52" s="16" t="e">
        <f>VLOOKUP(C52,'Execução Financeira'!E:AM,36,0)</f>
        <v>#REF!</v>
      </c>
      <c r="E52" s="16">
        <v>689913.86</v>
      </c>
      <c r="F52" s="16">
        <v>689913.86</v>
      </c>
      <c r="G52" t="e">
        <f t="shared" si="0"/>
        <v>#REF!</v>
      </c>
    </row>
    <row r="53" spans="2:7" x14ac:dyDescent="0.35">
      <c r="B53" t="s">
        <v>379</v>
      </c>
      <c r="C53" t="s">
        <v>381</v>
      </c>
      <c r="D53" s="16" t="e">
        <f>VLOOKUP(C53,'Execução Financeira'!E:AM,36,0)</f>
        <v>#REF!</v>
      </c>
      <c r="E53" s="16">
        <v>12603.75</v>
      </c>
      <c r="F53" s="16">
        <v>12603.75</v>
      </c>
      <c r="G53" t="e">
        <f t="shared" si="0"/>
        <v>#REF!</v>
      </c>
    </row>
    <row r="54" spans="2:7" x14ac:dyDescent="0.35">
      <c r="B54" t="s">
        <v>389</v>
      </c>
      <c r="C54" t="s">
        <v>909</v>
      </c>
      <c r="D54" s="16" t="e">
        <f>VLOOKUP(C54,'Execução Financeira'!E:AM,36,0)</f>
        <v>#REF!</v>
      </c>
      <c r="E54" s="16">
        <v>4308.4799999999996</v>
      </c>
      <c r="F54" s="16">
        <v>4308.4799999999996</v>
      </c>
      <c r="G54" t="e">
        <f t="shared" si="0"/>
        <v>#REF!</v>
      </c>
    </row>
    <row r="55" spans="2:7" x14ac:dyDescent="0.35">
      <c r="B55" t="s">
        <v>402</v>
      </c>
      <c r="C55" t="s">
        <v>404</v>
      </c>
      <c r="D55" s="16" t="e">
        <f>VLOOKUP(C55,'Execução Financeira'!E:AM,36,0)</f>
        <v>#REF!</v>
      </c>
      <c r="E55" s="16">
        <v>0</v>
      </c>
      <c r="F55" s="16">
        <v>0</v>
      </c>
      <c r="G55" t="e">
        <f t="shared" si="0"/>
        <v>#REF!</v>
      </c>
    </row>
    <row r="56" spans="2:7" x14ac:dyDescent="0.35">
      <c r="B56" t="s">
        <v>402</v>
      </c>
      <c r="C56" t="s">
        <v>406</v>
      </c>
      <c r="D56" s="16" t="e">
        <f>VLOOKUP(C56,'Execução Financeira'!E:AM,36,0)</f>
        <v>#REF!</v>
      </c>
      <c r="E56" s="16">
        <v>4001.29</v>
      </c>
      <c r="F56" s="16">
        <v>4001.29</v>
      </c>
      <c r="G56" t="e">
        <f t="shared" si="0"/>
        <v>#REF!</v>
      </c>
    </row>
    <row r="57" spans="2:7" x14ac:dyDescent="0.35">
      <c r="B57" t="s">
        <v>408</v>
      </c>
      <c r="C57" t="s">
        <v>410</v>
      </c>
      <c r="D57" s="16" t="e">
        <f>VLOOKUP(C57,'Execução Financeira'!E:AM,36,0)</f>
        <v>#REF!</v>
      </c>
      <c r="E57" s="16">
        <v>0</v>
      </c>
      <c r="F57" s="16">
        <v>0</v>
      </c>
      <c r="G57" t="e">
        <f t="shared" si="0"/>
        <v>#REF!</v>
      </c>
    </row>
    <row r="58" spans="2:7" x14ac:dyDescent="0.35">
      <c r="B58" t="s">
        <v>412</v>
      </c>
      <c r="C58" t="s">
        <v>414</v>
      </c>
      <c r="D58" s="16" t="e">
        <f>VLOOKUP(C58,'Execução Financeira'!E:AM,36,0)</f>
        <v>#REF!</v>
      </c>
      <c r="E58" s="16">
        <v>0</v>
      </c>
      <c r="F58" s="16">
        <v>0</v>
      </c>
      <c r="G58" t="e">
        <f t="shared" si="0"/>
        <v>#REF!</v>
      </c>
    </row>
    <row r="59" spans="2:7" x14ac:dyDescent="0.35">
      <c r="B59" t="s">
        <v>430</v>
      </c>
      <c r="C59" t="s">
        <v>432</v>
      </c>
      <c r="D59" s="16" t="e">
        <f>VLOOKUP(C59,'Execução Financeira'!E:AM,36,0)</f>
        <v>#REF!</v>
      </c>
      <c r="E59" s="16">
        <v>57212.45</v>
      </c>
      <c r="F59" s="16">
        <v>57212.45</v>
      </c>
      <c r="G59" t="e">
        <f t="shared" si="0"/>
        <v>#REF!</v>
      </c>
    </row>
    <row r="60" spans="2:7" x14ac:dyDescent="0.35">
      <c r="B60" t="s">
        <v>434</v>
      </c>
      <c r="C60" t="s">
        <v>436</v>
      </c>
      <c r="D60" s="16" t="e">
        <f>VLOOKUP(C60,'Execução Financeira'!E:AM,36,0)</f>
        <v>#REF!</v>
      </c>
      <c r="E60" s="16">
        <v>0</v>
      </c>
      <c r="F60" s="16">
        <v>0</v>
      </c>
      <c r="G60" t="e">
        <f t="shared" si="0"/>
        <v>#REF!</v>
      </c>
    </row>
    <row r="61" spans="2:7" x14ac:dyDescent="0.35">
      <c r="B61" t="s">
        <v>996</v>
      </c>
      <c r="C61" t="s">
        <v>440</v>
      </c>
      <c r="D61" s="16" t="e">
        <f>VLOOKUP(C61,'Execução Financeira'!E:AM,36,0)</f>
        <v>#REF!</v>
      </c>
      <c r="E61" s="16">
        <v>362461.16</v>
      </c>
      <c r="F61" s="16">
        <v>362461.16</v>
      </c>
      <c r="G61" t="e">
        <f t="shared" si="0"/>
        <v>#REF!</v>
      </c>
    </row>
    <row r="62" spans="2:7" x14ac:dyDescent="0.35">
      <c r="B62" t="s">
        <v>442</v>
      </c>
      <c r="C62" t="s">
        <v>444</v>
      </c>
      <c r="D62" s="16" t="e">
        <f>VLOOKUP(C62,'Execução Financeira'!E:AM,36,0)</f>
        <v>#REF!</v>
      </c>
      <c r="E62" s="16">
        <v>5226.66</v>
      </c>
      <c r="F62" s="16">
        <v>5226.66</v>
      </c>
      <c r="G62" t="e">
        <f t="shared" si="0"/>
        <v>#REF!</v>
      </c>
    </row>
    <row r="63" spans="2:7" x14ac:dyDescent="0.35">
      <c r="B63" t="s">
        <v>442</v>
      </c>
      <c r="C63" t="s">
        <v>452</v>
      </c>
      <c r="D63" s="16" t="e">
        <f>VLOOKUP(C63,'Execução Financeira'!E:AM,36,0)</f>
        <v>#REF!</v>
      </c>
      <c r="E63" s="16">
        <v>5172.6499999999996</v>
      </c>
      <c r="F63" s="16">
        <v>5172.6499999999996</v>
      </c>
      <c r="G63" t="e">
        <f t="shared" si="0"/>
        <v>#REF!</v>
      </c>
    </row>
    <row r="64" spans="2:7" x14ac:dyDescent="0.35">
      <c r="B64" t="s">
        <v>442</v>
      </c>
      <c r="C64" t="s">
        <v>457</v>
      </c>
      <c r="D64" s="16" t="e">
        <f>VLOOKUP(C64,'Execução Financeira'!E:AM,36,0)</f>
        <v>#REF!</v>
      </c>
      <c r="E64" s="16">
        <v>5469.01</v>
      </c>
      <c r="F64" s="16">
        <v>5469.01</v>
      </c>
      <c r="G64" t="e">
        <f t="shared" si="0"/>
        <v>#REF!</v>
      </c>
    </row>
    <row r="65" spans="2:7" x14ac:dyDescent="0.35">
      <c r="B65" t="s">
        <v>442</v>
      </c>
      <c r="C65" t="s">
        <v>460</v>
      </c>
      <c r="D65" s="16" t="e">
        <f>VLOOKUP(C65,'Execução Financeira'!E:AM,36,0)</f>
        <v>#REF!</v>
      </c>
      <c r="E65" s="16">
        <v>4990</v>
      </c>
      <c r="F65" s="16">
        <v>4990</v>
      </c>
      <c r="G65" t="e">
        <f t="shared" si="0"/>
        <v>#REF!</v>
      </c>
    </row>
    <row r="66" spans="2:7" x14ac:dyDescent="0.35">
      <c r="B66" t="s">
        <v>442</v>
      </c>
      <c r="C66" t="s">
        <v>463</v>
      </c>
      <c r="D66" s="16" t="e">
        <f>VLOOKUP(C66,'Execução Financeira'!E:AM,36,0)</f>
        <v>#REF!</v>
      </c>
      <c r="E66" s="16">
        <v>17546.61</v>
      </c>
      <c r="F66" s="16">
        <v>17546.61</v>
      </c>
      <c r="G66" t="e">
        <f t="shared" si="0"/>
        <v>#REF!</v>
      </c>
    </row>
    <row r="67" spans="2:7" x14ac:dyDescent="0.35">
      <c r="B67" t="s">
        <v>442</v>
      </c>
      <c r="C67" t="s">
        <v>465</v>
      </c>
      <c r="D67" s="16" t="e">
        <f>VLOOKUP(C67,'Execução Financeira'!E:AM,36,0)</f>
        <v>#REF!</v>
      </c>
      <c r="E67" s="16">
        <v>4973.83</v>
      </c>
      <c r="F67" s="16">
        <v>4973.83</v>
      </c>
      <c r="G67" t="e">
        <f t="shared" ref="G67:G130" si="1">IF(D67=F67,"ok","verificar")</f>
        <v>#REF!</v>
      </c>
    </row>
    <row r="68" spans="2:7" x14ac:dyDescent="0.35">
      <c r="B68" t="s">
        <v>442</v>
      </c>
      <c r="C68" t="s">
        <v>468</v>
      </c>
      <c r="D68" s="16" t="e">
        <f>VLOOKUP(C68,'Execução Financeira'!E:AM,36,0)</f>
        <v>#REF!</v>
      </c>
      <c r="E68" s="16">
        <v>5404.77</v>
      </c>
      <c r="F68" s="16">
        <v>5404.77</v>
      </c>
      <c r="G68" t="e">
        <f t="shared" si="1"/>
        <v>#REF!</v>
      </c>
    </row>
    <row r="69" spans="2:7" x14ac:dyDescent="0.35">
      <c r="B69" t="s">
        <v>442</v>
      </c>
      <c r="C69" t="s">
        <v>471</v>
      </c>
      <c r="D69" s="16" t="e">
        <f>VLOOKUP(C69,'Execução Financeira'!E:AM,36,0)</f>
        <v>#REF!</v>
      </c>
      <c r="E69" s="16">
        <v>5800.88</v>
      </c>
      <c r="F69" s="16">
        <v>5800.88</v>
      </c>
      <c r="G69" t="e">
        <f t="shared" si="1"/>
        <v>#REF!</v>
      </c>
    </row>
    <row r="70" spans="2:7" x14ac:dyDescent="0.35">
      <c r="B70" t="s">
        <v>442</v>
      </c>
      <c r="C70" t="s">
        <v>474</v>
      </c>
      <c r="D70" s="16" t="e">
        <f>VLOOKUP(C70,'Execução Financeira'!E:AM,36,0)</f>
        <v>#REF!</v>
      </c>
      <c r="E70" s="16">
        <v>5500</v>
      </c>
      <c r="F70" s="16">
        <v>5500</v>
      </c>
      <c r="G70" t="e">
        <f t="shared" si="1"/>
        <v>#REF!</v>
      </c>
    </row>
    <row r="71" spans="2:7" x14ac:dyDescent="0.35">
      <c r="B71" t="s">
        <v>442</v>
      </c>
      <c r="C71" t="s">
        <v>476</v>
      </c>
      <c r="D71" s="16" t="e">
        <f>VLOOKUP(C71,'Execução Financeira'!E:AM,36,0)</f>
        <v>#REF!</v>
      </c>
      <c r="E71" s="16">
        <v>74861.460000000006</v>
      </c>
      <c r="F71" s="16">
        <v>74861.460000000006</v>
      </c>
      <c r="G71" t="e">
        <f t="shared" si="1"/>
        <v>#REF!</v>
      </c>
    </row>
    <row r="72" spans="2:7" x14ac:dyDescent="0.35">
      <c r="B72" t="s">
        <v>851</v>
      </c>
      <c r="C72" t="s">
        <v>853</v>
      </c>
      <c r="D72" s="16" t="e">
        <f>VLOOKUP(C72,'Execução Financeira'!E:AM,36,0)</f>
        <v>#REF!</v>
      </c>
      <c r="E72" s="16">
        <v>0</v>
      </c>
      <c r="F72" s="16">
        <v>0</v>
      </c>
      <c r="G72" t="e">
        <f t="shared" si="1"/>
        <v>#REF!</v>
      </c>
    </row>
    <row r="73" spans="2:7" x14ac:dyDescent="0.35">
      <c r="B73" t="s">
        <v>478</v>
      </c>
      <c r="C73" t="s">
        <v>480</v>
      </c>
      <c r="D73" s="16" t="e">
        <f>VLOOKUP(C73,'Execução Financeira'!E:AM,36,0)</f>
        <v>#REF!</v>
      </c>
      <c r="E73" s="16">
        <v>0</v>
      </c>
      <c r="F73" s="16">
        <v>0</v>
      </c>
      <c r="G73" t="e">
        <f t="shared" si="1"/>
        <v>#REF!</v>
      </c>
    </row>
    <row r="74" spans="2:7" x14ac:dyDescent="0.35">
      <c r="B74" t="s">
        <v>482</v>
      </c>
      <c r="C74" t="s">
        <v>484</v>
      </c>
      <c r="D74" s="16" t="e">
        <f>VLOOKUP(C74,'Execução Financeira'!E:AM,36,0)</f>
        <v>#REF!</v>
      </c>
      <c r="E74" s="16">
        <v>3996.45</v>
      </c>
      <c r="F74" s="16">
        <v>3996.45</v>
      </c>
      <c r="G74" t="e">
        <f t="shared" si="1"/>
        <v>#REF!</v>
      </c>
    </row>
    <row r="75" spans="2:7" x14ac:dyDescent="0.35">
      <c r="B75" t="s">
        <v>487</v>
      </c>
      <c r="C75" t="s">
        <v>488</v>
      </c>
      <c r="D75" s="16" t="e">
        <f>VLOOKUP(C75,'Execução Financeira'!E:AM,36,0)</f>
        <v>#REF!</v>
      </c>
      <c r="E75" s="16">
        <v>0</v>
      </c>
      <c r="F75" s="16">
        <v>0</v>
      </c>
      <c r="G75" t="e">
        <f t="shared" si="1"/>
        <v>#REF!</v>
      </c>
    </row>
    <row r="76" spans="2:7" x14ac:dyDescent="0.35">
      <c r="B76" t="s">
        <v>997</v>
      </c>
      <c r="C76" t="s">
        <v>492</v>
      </c>
      <c r="D76" s="16" t="e">
        <f>VLOOKUP(C76,'Execução Financeira'!E:AM,36,0)</f>
        <v>#REF!</v>
      </c>
      <c r="E76" s="16">
        <v>0</v>
      </c>
      <c r="F76" s="16">
        <v>0</v>
      </c>
      <c r="G76" t="e">
        <f t="shared" si="1"/>
        <v>#REF!</v>
      </c>
    </row>
    <row r="77" spans="2:7" x14ac:dyDescent="0.35">
      <c r="B77" t="s">
        <v>494</v>
      </c>
      <c r="C77" t="s">
        <v>496</v>
      </c>
      <c r="D77" s="16" t="e">
        <f>VLOOKUP(C77,'Execução Financeira'!E:AM,36,0)</f>
        <v>#REF!</v>
      </c>
      <c r="E77" s="16">
        <v>0</v>
      </c>
      <c r="F77" s="16">
        <v>0</v>
      </c>
      <c r="G77" t="e">
        <f t="shared" si="1"/>
        <v>#REF!</v>
      </c>
    </row>
    <row r="78" spans="2:7" x14ac:dyDescent="0.35">
      <c r="B78" t="s">
        <v>499</v>
      </c>
      <c r="C78" t="s">
        <v>501</v>
      </c>
      <c r="D78" s="16" t="e">
        <f>VLOOKUP(C78,'Execução Financeira'!E:AM,36,0)</f>
        <v>#REF!</v>
      </c>
      <c r="E78" s="16">
        <v>0</v>
      </c>
      <c r="F78" s="16">
        <v>0</v>
      </c>
      <c r="G78" t="e">
        <f t="shared" si="1"/>
        <v>#REF!</v>
      </c>
    </row>
    <row r="79" spans="2:7" x14ac:dyDescent="0.35">
      <c r="B79" t="s">
        <v>503</v>
      </c>
      <c r="C79" t="s">
        <v>505</v>
      </c>
      <c r="D79" s="16" t="e">
        <f>VLOOKUP(C79,'Execução Financeira'!E:AM,36,0)</f>
        <v>#REF!</v>
      </c>
      <c r="E79" s="16">
        <v>3795.94</v>
      </c>
      <c r="F79" s="16">
        <v>3795.94</v>
      </c>
      <c r="G79" t="e">
        <f t="shared" si="1"/>
        <v>#REF!</v>
      </c>
    </row>
    <row r="80" spans="2:7" x14ac:dyDescent="0.35">
      <c r="B80" t="s">
        <v>509</v>
      </c>
      <c r="C80" t="s">
        <v>511</v>
      </c>
      <c r="D80" s="16" t="e">
        <f>VLOOKUP(C80,'Execução Financeira'!E:AM,36,0)</f>
        <v>#REF!</v>
      </c>
      <c r="E80" s="16">
        <v>0</v>
      </c>
      <c r="F80" s="16">
        <v>0</v>
      </c>
      <c r="G80" t="e">
        <f t="shared" si="1"/>
        <v>#REF!</v>
      </c>
    </row>
    <row r="81" spans="2:7" x14ac:dyDescent="0.35">
      <c r="B81" t="s">
        <v>878</v>
      </c>
      <c r="C81" t="s">
        <v>880</v>
      </c>
      <c r="D81" s="16" t="e">
        <f>VLOOKUP(C81,'Execução Financeira'!E:AM,36,0)</f>
        <v>#REF!</v>
      </c>
      <c r="E81" s="16">
        <v>0</v>
      </c>
      <c r="F81" s="16">
        <v>0</v>
      </c>
      <c r="G81" t="e">
        <f t="shared" si="1"/>
        <v>#REF!</v>
      </c>
    </row>
    <row r="82" spans="2:7" x14ac:dyDescent="0.35">
      <c r="B82" t="s">
        <v>518</v>
      </c>
      <c r="C82" t="s">
        <v>520</v>
      </c>
      <c r="D82" s="16" t="e">
        <f>VLOOKUP(C82,'Execução Financeira'!E:AM,36,0)</f>
        <v>#REF!</v>
      </c>
      <c r="E82" s="16">
        <v>0</v>
      </c>
      <c r="F82" s="16">
        <v>0</v>
      </c>
      <c r="G82" t="e">
        <f t="shared" si="1"/>
        <v>#REF!</v>
      </c>
    </row>
    <row r="83" spans="2:7" x14ac:dyDescent="0.35">
      <c r="B83" t="s">
        <v>518</v>
      </c>
      <c r="C83" t="s">
        <v>523</v>
      </c>
      <c r="D83" s="16" t="e">
        <f>VLOOKUP(C83,'Execução Financeira'!E:AM,36,0)</f>
        <v>#REF!</v>
      </c>
      <c r="E83" s="16">
        <v>0</v>
      </c>
      <c r="F83" s="16">
        <v>0</v>
      </c>
      <c r="G83" t="e">
        <f t="shared" si="1"/>
        <v>#REF!</v>
      </c>
    </row>
    <row r="84" spans="2:7" x14ac:dyDescent="0.35">
      <c r="B84" t="s">
        <v>525</v>
      </c>
      <c r="C84" t="s">
        <v>526</v>
      </c>
      <c r="D84" s="16" t="e">
        <f>VLOOKUP(C84,'Execução Financeira'!E:AM,36,0)</f>
        <v>#REF!</v>
      </c>
      <c r="E84" s="16">
        <v>0</v>
      </c>
      <c r="F84" s="16">
        <v>0</v>
      </c>
      <c r="G84" t="e">
        <f t="shared" si="1"/>
        <v>#REF!</v>
      </c>
    </row>
    <row r="85" spans="2:7" x14ac:dyDescent="0.35">
      <c r="B85" t="s">
        <v>528</v>
      </c>
      <c r="C85" t="s">
        <v>530</v>
      </c>
      <c r="D85" s="16" t="e">
        <f>VLOOKUP(C85,'Execução Financeira'!E:AM,36,0)</f>
        <v>#REF!</v>
      </c>
      <c r="E85" s="16">
        <v>0</v>
      </c>
      <c r="F85" s="16">
        <v>0</v>
      </c>
      <c r="G85" t="e">
        <f t="shared" si="1"/>
        <v>#REF!</v>
      </c>
    </row>
    <row r="86" spans="2:7" x14ac:dyDescent="0.35">
      <c r="B86" t="s">
        <v>528</v>
      </c>
      <c r="C86" t="s">
        <v>537</v>
      </c>
      <c r="D86" s="16" t="e">
        <f>VLOOKUP(C86,'Execução Financeira'!E:AM,36,0)</f>
        <v>#REF!</v>
      </c>
      <c r="E86" s="16">
        <v>0</v>
      </c>
      <c r="F86" s="16">
        <v>0</v>
      </c>
      <c r="G86" t="e">
        <f t="shared" si="1"/>
        <v>#REF!</v>
      </c>
    </row>
    <row r="87" spans="2:7" x14ac:dyDescent="0.35">
      <c r="B87" t="s">
        <v>539</v>
      </c>
      <c r="C87" t="s">
        <v>541</v>
      </c>
      <c r="D87" s="16" t="e">
        <f>VLOOKUP(C87,'Execução Financeira'!E:AM,36,0)</f>
        <v>#REF!</v>
      </c>
      <c r="E87" s="16">
        <v>0</v>
      </c>
      <c r="F87" s="16">
        <v>0</v>
      </c>
      <c r="G87" t="e">
        <f t="shared" si="1"/>
        <v>#REF!</v>
      </c>
    </row>
    <row r="88" spans="2:7" x14ac:dyDescent="0.35">
      <c r="B88" t="s">
        <v>544</v>
      </c>
      <c r="C88" t="s">
        <v>546</v>
      </c>
      <c r="D88" s="16" t="e">
        <f>VLOOKUP(C88,'Execução Financeira'!E:AM,36,0)</f>
        <v>#REF!</v>
      </c>
      <c r="E88" s="16">
        <v>0</v>
      </c>
      <c r="F88" s="16">
        <v>0</v>
      </c>
      <c r="G88" t="e">
        <f t="shared" si="1"/>
        <v>#REF!</v>
      </c>
    </row>
    <row r="89" spans="2:7" x14ac:dyDescent="0.35">
      <c r="B89" t="s">
        <v>548</v>
      </c>
      <c r="C89" t="s">
        <v>550</v>
      </c>
      <c r="D89" s="16" t="e">
        <f>VLOOKUP(C89,'Execução Financeira'!E:AM,36,0)</f>
        <v>#REF!</v>
      </c>
      <c r="E89" s="16">
        <v>8858.14</v>
      </c>
      <c r="F89" s="16">
        <v>8858.14</v>
      </c>
      <c r="G89" t="e">
        <f t="shared" si="1"/>
        <v>#REF!</v>
      </c>
    </row>
    <row r="90" spans="2:7" x14ac:dyDescent="0.35">
      <c r="B90" t="s">
        <v>554</v>
      </c>
      <c r="C90" t="s">
        <v>556</v>
      </c>
      <c r="D90" s="16" t="e">
        <f>VLOOKUP(C90,'Execução Financeira'!E:AM,36,0)</f>
        <v>#REF!</v>
      </c>
      <c r="E90" s="16">
        <v>117545.08</v>
      </c>
      <c r="F90" s="16">
        <v>117545.08</v>
      </c>
      <c r="G90" t="e">
        <f t="shared" si="1"/>
        <v>#REF!</v>
      </c>
    </row>
    <row r="91" spans="2:7" x14ac:dyDescent="0.35">
      <c r="B91" t="s">
        <v>559</v>
      </c>
      <c r="C91" t="s">
        <v>561</v>
      </c>
      <c r="D91" s="16" t="e">
        <f>VLOOKUP(C91,'Execução Financeira'!E:AM,36,0)</f>
        <v>#REF!</v>
      </c>
      <c r="E91" s="16">
        <v>0</v>
      </c>
      <c r="F91" s="16">
        <v>0</v>
      </c>
      <c r="G91" t="e">
        <f t="shared" si="1"/>
        <v>#REF!</v>
      </c>
    </row>
    <row r="92" spans="2:7" x14ac:dyDescent="0.35">
      <c r="B92" t="s">
        <v>567</v>
      </c>
      <c r="C92" t="s">
        <v>569</v>
      </c>
      <c r="D92" s="16" t="e">
        <f>VLOOKUP(C92,'Execução Financeira'!E:AM,36,0)</f>
        <v>#REF!</v>
      </c>
      <c r="E92" s="16">
        <v>14083.43</v>
      </c>
      <c r="F92" s="16">
        <v>14083.43</v>
      </c>
      <c r="G92" t="e">
        <f t="shared" si="1"/>
        <v>#REF!</v>
      </c>
    </row>
    <row r="93" spans="2:7" x14ac:dyDescent="0.35">
      <c r="B93" t="s">
        <v>572</v>
      </c>
      <c r="C93" t="s">
        <v>574</v>
      </c>
      <c r="D93" s="16" t="e">
        <f>VLOOKUP(C93,'Execução Financeira'!E:AM,36,0)</f>
        <v>#REF!</v>
      </c>
      <c r="E93" s="16">
        <v>0</v>
      </c>
      <c r="F93" s="16">
        <v>0</v>
      </c>
      <c r="G93" t="e">
        <f t="shared" si="1"/>
        <v>#REF!</v>
      </c>
    </row>
    <row r="94" spans="2:7" x14ac:dyDescent="0.35">
      <c r="B94" t="s">
        <v>998</v>
      </c>
      <c r="C94" t="s">
        <v>578</v>
      </c>
      <c r="D94" s="16" t="e">
        <f>VLOOKUP(C94,'Execução Financeira'!E:AM,36,0)</f>
        <v>#REF!</v>
      </c>
      <c r="E94" s="16">
        <v>20999.7</v>
      </c>
      <c r="F94" s="16">
        <v>20999.7</v>
      </c>
      <c r="G94" t="e">
        <f t="shared" si="1"/>
        <v>#REF!</v>
      </c>
    </row>
    <row r="95" spans="2:7" x14ac:dyDescent="0.35">
      <c r="B95" t="s">
        <v>585</v>
      </c>
      <c r="C95" t="s">
        <v>587</v>
      </c>
      <c r="D95" s="16" t="e">
        <f>VLOOKUP(C95,'Execução Financeira'!E:AM,36,0)</f>
        <v>#REF!</v>
      </c>
      <c r="E95" s="16">
        <v>127324</v>
      </c>
      <c r="F95" s="16">
        <v>127324</v>
      </c>
      <c r="G95" t="e">
        <f t="shared" si="1"/>
        <v>#REF!</v>
      </c>
    </row>
    <row r="96" spans="2:7" x14ac:dyDescent="0.35">
      <c r="B96" t="s">
        <v>589</v>
      </c>
      <c r="C96" t="s">
        <v>591</v>
      </c>
      <c r="D96" s="16" t="e">
        <f>VLOOKUP(C96,'Execução Financeira'!E:AM,36,0)</f>
        <v>#REF!</v>
      </c>
      <c r="E96" s="16">
        <v>0</v>
      </c>
      <c r="F96" s="16">
        <v>0</v>
      </c>
      <c r="G96" t="e">
        <f t="shared" si="1"/>
        <v>#REF!</v>
      </c>
    </row>
    <row r="97" spans="2:7" x14ac:dyDescent="0.35">
      <c r="B97" t="s">
        <v>594</v>
      </c>
      <c r="C97" t="s">
        <v>596</v>
      </c>
      <c r="D97" s="16" t="e">
        <f>VLOOKUP(C97,'Execução Financeira'!E:AM,36,0)</f>
        <v>#REF!</v>
      </c>
      <c r="E97" s="16">
        <v>0</v>
      </c>
      <c r="F97" s="16">
        <v>0</v>
      </c>
      <c r="G97" t="e">
        <f t="shared" si="1"/>
        <v>#REF!</v>
      </c>
    </row>
    <row r="98" spans="2:7" x14ac:dyDescent="0.35">
      <c r="B98" t="s">
        <v>999</v>
      </c>
      <c r="C98" t="s">
        <v>876</v>
      </c>
      <c r="D98" s="16" t="e">
        <f>VLOOKUP(C98,'Execução Financeira'!E:AM,36,0)</f>
        <v>#REF!</v>
      </c>
      <c r="E98" s="16">
        <v>47117.67</v>
      </c>
      <c r="F98" s="16">
        <v>47117.67</v>
      </c>
      <c r="G98" t="e">
        <f t="shared" si="1"/>
        <v>#REF!</v>
      </c>
    </row>
    <row r="99" spans="2:7" x14ac:dyDescent="0.35">
      <c r="B99" t="s">
        <v>599</v>
      </c>
      <c r="C99" t="s">
        <v>910</v>
      </c>
      <c r="D99" s="16" t="e">
        <f>VLOOKUP(C99,'Execução Financeira'!E:AM,36,0)</f>
        <v>#REF!</v>
      </c>
      <c r="E99" s="16">
        <v>16599.28</v>
      </c>
      <c r="F99" s="16">
        <v>16599.28</v>
      </c>
      <c r="G99" t="e">
        <f t="shared" si="1"/>
        <v>#REF!</v>
      </c>
    </row>
    <row r="100" spans="2:7" x14ac:dyDescent="0.35">
      <c r="B100" t="s">
        <v>599</v>
      </c>
      <c r="C100" t="s">
        <v>604</v>
      </c>
      <c r="D100" s="16" t="e">
        <f>VLOOKUP(C100,'Execução Financeira'!E:AM,36,0)</f>
        <v>#REF!</v>
      </c>
      <c r="E100" s="16">
        <v>7360.85</v>
      </c>
      <c r="F100" s="16">
        <v>7360.85</v>
      </c>
      <c r="G100" t="e">
        <f t="shared" si="1"/>
        <v>#REF!</v>
      </c>
    </row>
    <row r="101" spans="2:7" x14ac:dyDescent="0.35">
      <c r="B101" t="s">
        <v>599</v>
      </c>
      <c r="C101" t="s">
        <v>606</v>
      </c>
      <c r="D101" s="16" t="e">
        <f>VLOOKUP(C101,'Execução Financeira'!E:AM,36,0)</f>
        <v>#REF!</v>
      </c>
      <c r="E101" s="16">
        <v>0</v>
      </c>
      <c r="F101" s="16">
        <v>0</v>
      </c>
      <c r="G101" t="e">
        <f t="shared" si="1"/>
        <v>#REF!</v>
      </c>
    </row>
    <row r="102" spans="2:7" x14ac:dyDescent="0.35">
      <c r="B102" t="s">
        <v>608</v>
      </c>
      <c r="C102" t="s">
        <v>610</v>
      </c>
      <c r="D102" s="16" t="e">
        <f>VLOOKUP(C102,'Execução Financeira'!E:AM,36,0)</f>
        <v>#REF!</v>
      </c>
      <c r="E102" s="16">
        <v>9618.7900000000009</v>
      </c>
      <c r="F102" s="16">
        <v>9618.7900000000009</v>
      </c>
      <c r="G102" t="e">
        <f t="shared" si="1"/>
        <v>#REF!</v>
      </c>
    </row>
    <row r="103" spans="2:7" x14ac:dyDescent="0.35">
      <c r="B103" t="s">
        <v>608</v>
      </c>
      <c r="C103" t="s">
        <v>619</v>
      </c>
      <c r="D103" s="16" t="e">
        <f>VLOOKUP(C103,'Execução Financeira'!E:AM,36,0)</f>
        <v>#REF!</v>
      </c>
      <c r="E103" s="16">
        <v>4780.4799999999996</v>
      </c>
      <c r="F103" s="16">
        <v>4870.4799999999996</v>
      </c>
      <c r="G103" t="e">
        <f t="shared" si="1"/>
        <v>#REF!</v>
      </c>
    </row>
    <row r="104" spans="2:7" x14ac:dyDescent="0.35">
      <c r="B104" t="s">
        <v>622</v>
      </c>
      <c r="C104" t="s">
        <v>624</v>
      </c>
      <c r="D104" s="16" t="e">
        <f>VLOOKUP(C104,'Execução Financeira'!E:AM,36,0)</f>
        <v>#REF!</v>
      </c>
      <c r="E104" s="16">
        <v>7906.32</v>
      </c>
      <c r="F104" s="16">
        <v>7906.32</v>
      </c>
      <c r="G104" t="e">
        <f t="shared" si="1"/>
        <v>#REF!</v>
      </c>
    </row>
    <row r="105" spans="2:7" x14ac:dyDescent="0.35">
      <c r="B105" t="s">
        <v>641</v>
      </c>
      <c r="C105" t="s">
        <v>643</v>
      </c>
      <c r="D105" s="16" t="e">
        <f>VLOOKUP(C105,'Execução Financeira'!E:AM,36,0)</f>
        <v>#REF!</v>
      </c>
      <c r="E105" s="16">
        <v>1651.12</v>
      </c>
      <c r="F105" s="16">
        <v>1651.12</v>
      </c>
      <c r="G105" t="e">
        <f t="shared" si="1"/>
        <v>#REF!</v>
      </c>
    </row>
    <row r="106" spans="2:7" x14ac:dyDescent="0.35">
      <c r="B106" t="s">
        <v>641</v>
      </c>
      <c r="C106" t="s">
        <v>912</v>
      </c>
      <c r="D106" s="16" t="e">
        <f>VLOOKUP(C106,'Execução Financeira'!E:AM,36,0)</f>
        <v>#REF!</v>
      </c>
      <c r="E106" s="16">
        <v>1614.1</v>
      </c>
      <c r="F106" s="16">
        <v>1614.1</v>
      </c>
      <c r="G106" t="e">
        <f t="shared" si="1"/>
        <v>#REF!</v>
      </c>
    </row>
    <row r="107" spans="2:7" x14ac:dyDescent="0.35">
      <c r="B107" t="s">
        <v>641</v>
      </c>
      <c r="C107" t="s">
        <v>646</v>
      </c>
      <c r="D107" s="16" t="e">
        <f>VLOOKUP(C107,'Execução Financeira'!E:AM,36,0)</f>
        <v>#REF!</v>
      </c>
      <c r="E107" s="16">
        <v>1788.32</v>
      </c>
      <c r="F107" s="16">
        <v>1788.32</v>
      </c>
      <c r="G107" t="e">
        <f t="shared" si="1"/>
        <v>#REF!</v>
      </c>
    </row>
    <row r="108" spans="2:7" x14ac:dyDescent="0.35">
      <c r="B108" t="s">
        <v>641</v>
      </c>
      <c r="C108" t="s">
        <v>648</v>
      </c>
      <c r="D108" s="16" t="e">
        <f>VLOOKUP(C108,'Execução Financeira'!E:AM,36,0)</f>
        <v>#REF!</v>
      </c>
      <c r="E108" s="16">
        <v>1501.63</v>
      </c>
      <c r="F108" s="16">
        <v>1501.63</v>
      </c>
      <c r="G108" t="e">
        <f t="shared" si="1"/>
        <v>#REF!</v>
      </c>
    </row>
    <row r="109" spans="2:7" x14ac:dyDescent="0.35">
      <c r="B109" t="s">
        <v>641</v>
      </c>
      <c r="C109" t="s">
        <v>650</v>
      </c>
      <c r="D109" s="16" t="e">
        <f>VLOOKUP(C109,'Execução Financeira'!E:AM,36,0)</f>
        <v>#REF!</v>
      </c>
      <c r="E109" s="16">
        <v>1906.72</v>
      </c>
      <c r="F109" s="16">
        <v>1906.72</v>
      </c>
      <c r="G109" t="e">
        <f t="shared" si="1"/>
        <v>#REF!</v>
      </c>
    </row>
    <row r="110" spans="2:7" x14ac:dyDescent="0.35">
      <c r="B110" t="s">
        <v>641</v>
      </c>
      <c r="C110" t="s">
        <v>653</v>
      </c>
      <c r="D110" s="16" t="e">
        <f>VLOOKUP(C110,'Execução Financeira'!E:AM,36,0)</f>
        <v>#REF!</v>
      </c>
      <c r="E110" s="16">
        <v>1673.13</v>
      </c>
      <c r="F110" s="16">
        <v>1673.13</v>
      </c>
      <c r="G110" t="e">
        <f t="shared" si="1"/>
        <v>#REF!</v>
      </c>
    </row>
    <row r="111" spans="2:7" x14ac:dyDescent="0.35">
      <c r="B111" t="s">
        <v>641</v>
      </c>
      <c r="C111" t="s">
        <v>911</v>
      </c>
      <c r="D111" s="16" t="e">
        <f>VLOOKUP(C111,'Execução Financeira'!E:AM,36,0)</f>
        <v>#REF!</v>
      </c>
      <c r="E111" s="16">
        <v>7210.54</v>
      </c>
      <c r="F111" s="16">
        <v>7210.54</v>
      </c>
      <c r="G111" t="e">
        <f t="shared" si="1"/>
        <v>#REF!</v>
      </c>
    </row>
    <row r="112" spans="2:7" x14ac:dyDescent="0.35">
      <c r="B112" t="s">
        <v>641</v>
      </c>
      <c r="C112" t="s">
        <v>913</v>
      </c>
      <c r="D112" s="16" t="e">
        <f>VLOOKUP(C112,'Execução Financeira'!E:AM,36,0)</f>
        <v>#REF!</v>
      </c>
      <c r="E112" s="16">
        <v>1707.35</v>
      </c>
      <c r="F112" s="16">
        <v>1707.35</v>
      </c>
      <c r="G112" t="e">
        <f t="shared" si="1"/>
        <v>#REF!</v>
      </c>
    </row>
    <row r="113" spans="2:7" x14ac:dyDescent="0.35">
      <c r="B113" t="s">
        <v>641</v>
      </c>
      <c r="C113" t="s">
        <v>657</v>
      </c>
      <c r="D113" s="16" t="e">
        <f>VLOOKUP(C113,'Execução Financeira'!E:AM,36,0)</f>
        <v>#REF!</v>
      </c>
      <c r="E113" s="16">
        <v>1786.4</v>
      </c>
      <c r="F113" s="16">
        <v>1786.4</v>
      </c>
      <c r="G113" t="e">
        <f t="shared" si="1"/>
        <v>#REF!</v>
      </c>
    </row>
    <row r="114" spans="2:7" x14ac:dyDescent="0.35">
      <c r="B114" t="s">
        <v>641</v>
      </c>
      <c r="C114" t="s">
        <v>659</v>
      </c>
      <c r="D114" s="16" t="e">
        <f>VLOOKUP(C114,'Execução Financeira'!E:AM,36,0)</f>
        <v>#REF!</v>
      </c>
      <c r="E114" s="16">
        <v>2865.89</v>
      </c>
      <c r="F114" s="16">
        <v>2865.89</v>
      </c>
      <c r="G114" t="e">
        <f t="shared" si="1"/>
        <v>#REF!</v>
      </c>
    </row>
    <row r="115" spans="2:7" x14ac:dyDescent="0.35">
      <c r="B115" t="s">
        <v>641</v>
      </c>
      <c r="C115" t="s">
        <v>661</v>
      </c>
      <c r="D115" s="16" t="e">
        <f>VLOOKUP(C115,'Execução Financeira'!E:AM,36,0)</f>
        <v>#REF!</v>
      </c>
      <c r="E115" s="16">
        <v>3578.51</v>
      </c>
      <c r="F115" s="16">
        <v>3578.51</v>
      </c>
      <c r="G115" t="e">
        <f t="shared" si="1"/>
        <v>#REF!</v>
      </c>
    </row>
    <row r="116" spans="2:7" x14ac:dyDescent="0.35">
      <c r="B116" t="s">
        <v>641</v>
      </c>
      <c r="C116" t="s">
        <v>663</v>
      </c>
      <c r="D116" s="16" t="e">
        <f>VLOOKUP(C116,'Execução Financeira'!E:AM,36,0)</f>
        <v>#REF!</v>
      </c>
      <c r="E116" s="16">
        <v>3369.4</v>
      </c>
      <c r="F116" s="16">
        <v>3369.4</v>
      </c>
      <c r="G116" t="e">
        <f t="shared" si="1"/>
        <v>#REF!</v>
      </c>
    </row>
    <row r="117" spans="2:7" x14ac:dyDescent="0.35">
      <c r="B117" t="s">
        <v>641</v>
      </c>
      <c r="C117" t="s">
        <v>665</v>
      </c>
      <c r="D117" s="16" t="e">
        <f>VLOOKUP(C117,'Execução Financeira'!E:AM,36,0)</f>
        <v>#REF!</v>
      </c>
      <c r="E117" s="16">
        <v>6701.92</v>
      </c>
      <c r="F117" s="16">
        <v>6701.92</v>
      </c>
      <c r="G117" t="e">
        <f t="shared" si="1"/>
        <v>#REF!</v>
      </c>
    </row>
    <row r="118" spans="2:7" x14ac:dyDescent="0.35">
      <c r="B118" t="s">
        <v>641</v>
      </c>
      <c r="C118" t="s">
        <v>667</v>
      </c>
      <c r="D118" s="16" t="e">
        <f>VLOOKUP(C118,'Execução Financeira'!E:AM,36,0)</f>
        <v>#REF!</v>
      </c>
      <c r="E118" s="16">
        <v>1834.9</v>
      </c>
      <c r="F118" s="16">
        <v>1834.9</v>
      </c>
      <c r="G118" t="e">
        <f t="shared" si="1"/>
        <v>#REF!</v>
      </c>
    </row>
    <row r="119" spans="2:7" x14ac:dyDescent="0.35">
      <c r="B119" t="s">
        <v>641</v>
      </c>
      <c r="C119" t="s">
        <v>670</v>
      </c>
      <c r="D119" s="16" t="e">
        <f>VLOOKUP(C119,'Execução Financeira'!E:AM,36,0)</f>
        <v>#REF!</v>
      </c>
      <c r="E119" s="16">
        <v>5444.63</v>
      </c>
      <c r="F119" s="16">
        <v>5444.63</v>
      </c>
      <c r="G119" t="e">
        <f t="shared" si="1"/>
        <v>#REF!</v>
      </c>
    </row>
    <row r="120" spans="2:7" x14ac:dyDescent="0.35">
      <c r="B120" t="s">
        <v>641</v>
      </c>
      <c r="C120" t="s">
        <v>673</v>
      </c>
      <c r="D120" s="16" t="e">
        <f>VLOOKUP(C120,'Execução Financeira'!E:AM,36,0)</f>
        <v>#REF!</v>
      </c>
      <c r="E120" s="16">
        <v>1626.9</v>
      </c>
      <c r="F120" s="16">
        <v>1626.9</v>
      </c>
      <c r="G120" t="e">
        <f t="shared" si="1"/>
        <v>#REF!</v>
      </c>
    </row>
    <row r="121" spans="2:7" x14ac:dyDescent="0.35">
      <c r="B121" t="s">
        <v>1000</v>
      </c>
      <c r="C121" t="s">
        <v>685</v>
      </c>
      <c r="D121" s="16" t="e">
        <f>VLOOKUP(C121,'Execução Financeira'!E:AM,36,0)</f>
        <v>#REF!</v>
      </c>
      <c r="E121" s="16">
        <v>0</v>
      </c>
      <c r="F121" s="16">
        <v>0</v>
      </c>
      <c r="G121" t="e">
        <f t="shared" si="1"/>
        <v>#REF!</v>
      </c>
    </row>
    <row r="122" spans="2:7" x14ac:dyDescent="0.35">
      <c r="B122" t="s">
        <v>687</v>
      </c>
      <c r="C122" t="s">
        <v>689</v>
      </c>
      <c r="D122" s="16" t="e">
        <f>VLOOKUP(C122,'Execução Financeira'!E:AM,36,0)</f>
        <v>#REF!</v>
      </c>
      <c r="E122" s="16">
        <v>20596</v>
      </c>
      <c r="F122" s="16">
        <v>20596</v>
      </c>
      <c r="G122" t="e">
        <f t="shared" si="1"/>
        <v>#REF!</v>
      </c>
    </row>
    <row r="123" spans="2:7" x14ac:dyDescent="0.35">
      <c r="B123" t="s">
        <v>691</v>
      </c>
      <c r="C123" t="s">
        <v>693</v>
      </c>
      <c r="D123" s="16" t="e">
        <f>VLOOKUP(C123,'Execução Financeira'!E:AM,36,0)</f>
        <v>#REF!</v>
      </c>
      <c r="E123" s="16">
        <v>171519.91</v>
      </c>
      <c r="F123" s="16">
        <v>171519.91</v>
      </c>
      <c r="G123" t="e">
        <f t="shared" si="1"/>
        <v>#REF!</v>
      </c>
    </row>
    <row r="124" spans="2:7" x14ac:dyDescent="0.35">
      <c r="B124" t="s">
        <v>696</v>
      </c>
      <c r="C124" t="s">
        <v>698</v>
      </c>
      <c r="D124" s="16" t="e">
        <f>VLOOKUP(C124,'Execução Financeira'!E:AM,36,0)</f>
        <v>#REF!</v>
      </c>
      <c r="E124" s="16">
        <v>18919</v>
      </c>
      <c r="F124" s="16">
        <v>18919</v>
      </c>
      <c r="G124" t="e">
        <f t="shared" si="1"/>
        <v>#REF!</v>
      </c>
    </row>
    <row r="125" spans="2:7" x14ac:dyDescent="0.35">
      <c r="B125" t="s">
        <v>701</v>
      </c>
      <c r="C125" t="s">
        <v>703</v>
      </c>
      <c r="D125" s="16" t="e">
        <f>VLOOKUP(C125,'Execução Financeira'!E:AM,36,0)</f>
        <v>#REF!</v>
      </c>
      <c r="E125" s="16">
        <v>0</v>
      </c>
      <c r="F125" s="16">
        <v>0</v>
      </c>
      <c r="G125" t="e">
        <f t="shared" si="1"/>
        <v>#REF!</v>
      </c>
    </row>
    <row r="126" spans="2:7" x14ac:dyDescent="0.35">
      <c r="B126" t="s">
        <v>701</v>
      </c>
      <c r="C126" t="s">
        <v>706</v>
      </c>
      <c r="D126" s="16" t="e">
        <f>VLOOKUP(C126,'Execução Financeira'!E:AM,36,0)</f>
        <v>#REF!</v>
      </c>
      <c r="E126" s="16">
        <v>0</v>
      </c>
      <c r="F126" s="16">
        <v>0</v>
      </c>
      <c r="G126" t="e">
        <f t="shared" si="1"/>
        <v>#REF!</v>
      </c>
    </row>
    <row r="127" spans="2:7" x14ac:dyDescent="0.35">
      <c r="B127" t="s">
        <v>701</v>
      </c>
      <c r="C127" t="s">
        <v>915</v>
      </c>
      <c r="D127" s="16" t="e">
        <f>VLOOKUP(C127,'Execução Financeira'!E:AM,36,0)</f>
        <v>#REF!</v>
      </c>
      <c r="E127" s="16">
        <v>0</v>
      </c>
      <c r="F127" s="16">
        <v>0</v>
      </c>
      <c r="G127" t="e">
        <f t="shared" si="1"/>
        <v>#REF!</v>
      </c>
    </row>
    <row r="128" spans="2:7" x14ac:dyDescent="0.35">
      <c r="B128" t="s">
        <v>701</v>
      </c>
      <c r="C128" t="s">
        <v>711</v>
      </c>
      <c r="D128" s="16" t="e">
        <f>VLOOKUP(C128,'Execução Financeira'!E:AM,36,0)</f>
        <v>#REF!</v>
      </c>
      <c r="E128" s="16">
        <v>0</v>
      </c>
      <c r="F128" s="16">
        <v>0</v>
      </c>
      <c r="G128" t="e">
        <f t="shared" si="1"/>
        <v>#REF!</v>
      </c>
    </row>
    <row r="129" spans="2:7" x14ac:dyDescent="0.35">
      <c r="B129" t="s">
        <v>701</v>
      </c>
      <c r="C129" t="s">
        <v>714</v>
      </c>
      <c r="D129" s="16" t="e">
        <f>VLOOKUP(C129,'Execução Financeira'!E:AM,36,0)</f>
        <v>#REF!</v>
      </c>
      <c r="E129" s="16">
        <v>0</v>
      </c>
      <c r="F129" s="16">
        <v>0</v>
      </c>
      <c r="G129" t="e">
        <f t="shared" si="1"/>
        <v>#REF!</v>
      </c>
    </row>
    <row r="130" spans="2:7" x14ac:dyDescent="0.35">
      <c r="B130" t="s">
        <v>727</v>
      </c>
      <c r="C130" t="s">
        <v>729</v>
      </c>
      <c r="D130" s="16" t="e">
        <f>VLOOKUP(C130,'Execução Financeira'!E:AM,36,0)</f>
        <v>#REF!</v>
      </c>
      <c r="E130" s="16">
        <v>4056.14</v>
      </c>
      <c r="F130" s="16">
        <v>4056.14</v>
      </c>
      <c r="G130" t="e">
        <f t="shared" si="1"/>
        <v>#REF!</v>
      </c>
    </row>
    <row r="131" spans="2:7" x14ac:dyDescent="0.35">
      <c r="B131" t="s">
        <v>736</v>
      </c>
      <c r="C131" t="s">
        <v>741</v>
      </c>
      <c r="D131" s="16" t="e">
        <f>VLOOKUP(C131,'Execução Financeira'!E:AM,36,0)</f>
        <v>#REF!</v>
      </c>
      <c r="E131" s="16">
        <v>10566.02</v>
      </c>
      <c r="F131" s="16">
        <v>10566.02</v>
      </c>
      <c r="G131" t="e">
        <f t="shared" ref="G131:G177" si="2">IF(D131=F131,"ok","verificar")</f>
        <v>#REF!</v>
      </c>
    </row>
    <row r="132" spans="2:7" x14ac:dyDescent="0.35">
      <c r="B132" t="s">
        <v>736</v>
      </c>
      <c r="C132" t="s">
        <v>744</v>
      </c>
      <c r="D132" s="16" t="e">
        <f>VLOOKUP(C132,'Execução Financeira'!E:AM,36,0)</f>
        <v>#REF!</v>
      </c>
      <c r="E132" s="16">
        <v>0</v>
      </c>
      <c r="F132" s="16">
        <v>0</v>
      </c>
      <c r="G132" t="e">
        <f t="shared" si="2"/>
        <v>#REF!</v>
      </c>
    </row>
    <row r="133" spans="2:7" x14ac:dyDescent="0.35">
      <c r="B133" t="s">
        <v>746</v>
      </c>
      <c r="C133" t="s">
        <v>748</v>
      </c>
      <c r="D133" s="16" t="e">
        <f>VLOOKUP(C133,'Execução Financeira'!E:AM,36,0)</f>
        <v>#REF!</v>
      </c>
      <c r="E133" s="16">
        <v>30353.18</v>
      </c>
      <c r="F133" s="16">
        <v>30353.18</v>
      </c>
      <c r="G133" t="e">
        <f t="shared" si="2"/>
        <v>#REF!</v>
      </c>
    </row>
    <row r="134" spans="2:7" x14ac:dyDescent="0.35">
      <c r="B134" t="s">
        <v>751</v>
      </c>
      <c r="C134" t="s">
        <v>760</v>
      </c>
      <c r="D134" s="16" t="e">
        <f>VLOOKUP(C134,'Execução Financeira'!E:AM,36,0)</f>
        <v>#REF!</v>
      </c>
      <c r="E134" s="16">
        <v>0</v>
      </c>
      <c r="F134" s="16">
        <v>0</v>
      </c>
      <c r="G134" t="e">
        <f t="shared" si="2"/>
        <v>#REF!</v>
      </c>
    </row>
    <row r="135" spans="2:7" x14ac:dyDescent="0.35">
      <c r="B135" t="s">
        <v>763</v>
      </c>
      <c r="C135" t="s">
        <v>765</v>
      </c>
      <c r="D135" s="16" t="e">
        <f>VLOOKUP(C135,'Execução Financeira'!E:AM,36,0)</f>
        <v>#REF!</v>
      </c>
      <c r="E135" s="16">
        <v>3534</v>
      </c>
      <c r="F135" s="16">
        <v>3534</v>
      </c>
      <c r="G135" t="e">
        <f t="shared" si="2"/>
        <v>#REF!</v>
      </c>
    </row>
    <row r="136" spans="2:7" x14ac:dyDescent="0.35">
      <c r="B136" t="s">
        <v>763</v>
      </c>
      <c r="C136" t="s">
        <v>769</v>
      </c>
      <c r="D136" s="16" t="e">
        <f>VLOOKUP(C136,'Execução Financeira'!E:AM,36,0)</f>
        <v>#REF!</v>
      </c>
      <c r="E136" s="16"/>
      <c r="F136" s="16"/>
      <c r="G136" t="e">
        <f t="shared" si="2"/>
        <v>#REF!</v>
      </c>
    </row>
    <row r="137" spans="2:7" x14ac:dyDescent="0.35">
      <c r="B137" t="s">
        <v>763</v>
      </c>
      <c r="C137" t="s">
        <v>771</v>
      </c>
      <c r="D137" s="16" t="e">
        <f>VLOOKUP(C137,'Execução Financeira'!E:AM,36,0)</f>
        <v>#REF!</v>
      </c>
      <c r="E137" s="16">
        <v>1200</v>
      </c>
      <c r="F137" s="16">
        <v>1200</v>
      </c>
      <c r="G137" t="e">
        <f t="shared" si="2"/>
        <v>#REF!</v>
      </c>
    </row>
    <row r="138" spans="2:7" x14ac:dyDescent="0.35">
      <c r="B138" t="s">
        <v>763</v>
      </c>
      <c r="C138" t="s">
        <v>774</v>
      </c>
      <c r="D138" s="16" t="e">
        <f>VLOOKUP(C138,'Execução Financeira'!E:AM,36,0)</f>
        <v>#REF!</v>
      </c>
      <c r="E138" s="16">
        <v>8247.68</v>
      </c>
      <c r="F138" s="16">
        <v>8247.68</v>
      </c>
      <c r="G138" t="e">
        <f t="shared" si="2"/>
        <v>#REF!</v>
      </c>
    </row>
    <row r="139" spans="2:7" x14ac:dyDescent="0.35">
      <c r="B139" t="s">
        <v>763</v>
      </c>
      <c r="C139" t="s">
        <v>778</v>
      </c>
      <c r="D139" s="16" t="e">
        <f>VLOOKUP(C139,'Execução Financeira'!E:AM,36,0)</f>
        <v>#REF!</v>
      </c>
      <c r="E139" s="16">
        <v>4500</v>
      </c>
      <c r="F139" s="16">
        <v>4500</v>
      </c>
      <c r="G139" t="e">
        <f t="shared" si="2"/>
        <v>#REF!</v>
      </c>
    </row>
    <row r="140" spans="2:7" x14ac:dyDescent="0.35">
      <c r="B140" t="s">
        <v>786</v>
      </c>
      <c r="C140" t="s">
        <v>914</v>
      </c>
      <c r="D140" s="16" t="e">
        <f>VLOOKUP(C140,'Execução Financeira'!E:AM,36,0)</f>
        <v>#REF!</v>
      </c>
      <c r="E140" s="16">
        <v>98098.34</v>
      </c>
      <c r="F140" s="16">
        <v>98098.34</v>
      </c>
      <c r="G140" t="e">
        <f t="shared" si="2"/>
        <v>#REF!</v>
      </c>
    </row>
    <row r="141" spans="2:7" x14ac:dyDescent="0.35">
      <c r="B141" t="s">
        <v>790</v>
      </c>
      <c r="C141" t="s">
        <v>872</v>
      </c>
      <c r="D141" s="16" t="e">
        <f>VLOOKUP(C141,'Execução Financeira'!E:AM,36,0)</f>
        <v>#REF!</v>
      </c>
      <c r="E141" s="16">
        <v>2060291.49</v>
      </c>
      <c r="F141" s="16">
        <v>2060291.49</v>
      </c>
      <c r="G141" t="e">
        <f t="shared" si="2"/>
        <v>#REF!</v>
      </c>
    </row>
    <row r="142" spans="2:7" x14ac:dyDescent="0.35">
      <c r="B142" t="s">
        <v>794</v>
      </c>
      <c r="C142" t="s">
        <v>798</v>
      </c>
      <c r="D142" s="16" t="e">
        <f>VLOOKUP(C142,'Execução Financeira'!E:AM,36,0)</f>
        <v>#REF!</v>
      </c>
      <c r="E142" s="16">
        <v>394713.78</v>
      </c>
      <c r="F142" s="16">
        <v>394713.78</v>
      </c>
      <c r="G142" t="e">
        <f t="shared" si="2"/>
        <v>#REF!</v>
      </c>
    </row>
    <row r="143" spans="2:7" x14ac:dyDescent="0.35">
      <c r="B143" t="s">
        <v>801</v>
      </c>
      <c r="C143" t="s">
        <v>803</v>
      </c>
      <c r="D143" s="16" t="e">
        <f>VLOOKUP(C143,'Execução Financeira'!E:AM,36,0)</f>
        <v>#REF!</v>
      </c>
      <c r="E143" s="16">
        <v>11010.01</v>
      </c>
      <c r="F143" s="16">
        <v>11010.01</v>
      </c>
      <c r="G143" t="e">
        <f t="shared" si="2"/>
        <v>#REF!</v>
      </c>
    </row>
    <row r="144" spans="2:7" x14ac:dyDescent="0.35">
      <c r="B144" t="s">
        <v>890</v>
      </c>
      <c r="C144" t="s">
        <v>892</v>
      </c>
      <c r="D144" s="16" t="e">
        <f>VLOOKUP(C144,'Execução Financeira'!E:AM,36,0)</f>
        <v>#REF!</v>
      </c>
      <c r="E144" s="16">
        <v>0</v>
      </c>
      <c r="F144" s="16">
        <v>0</v>
      </c>
      <c r="G144" t="e">
        <f t="shared" si="2"/>
        <v>#REF!</v>
      </c>
    </row>
    <row r="145" spans="2:7" x14ac:dyDescent="0.35">
      <c r="B145" t="s">
        <v>898</v>
      </c>
      <c r="C145" t="s">
        <v>900</v>
      </c>
      <c r="D145" s="16" t="e">
        <f>VLOOKUP(C145,'Execução Financeira'!E:AM,36,0)</f>
        <v>#REF!</v>
      </c>
      <c r="E145" s="16">
        <v>136781.44</v>
      </c>
      <c r="F145" s="16">
        <v>136781.44</v>
      </c>
      <c r="G145" t="e">
        <f t="shared" si="2"/>
        <v>#REF!</v>
      </c>
    </row>
    <row r="146" spans="2:7" x14ac:dyDescent="0.35">
      <c r="B146" t="s">
        <v>806</v>
      </c>
      <c r="C146" t="s">
        <v>807</v>
      </c>
      <c r="D146" s="16" t="e">
        <f>VLOOKUP(C146,'Execução Financeira'!E:AM,36,0)</f>
        <v>#REF!</v>
      </c>
      <c r="E146" s="16">
        <v>0</v>
      </c>
      <c r="F146" s="16">
        <v>0</v>
      </c>
      <c r="G146" t="e">
        <f t="shared" si="2"/>
        <v>#REF!</v>
      </c>
    </row>
    <row r="147" spans="2:7" x14ac:dyDescent="0.35">
      <c r="B147" t="s">
        <v>894</v>
      </c>
      <c r="C147" t="s">
        <v>896</v>
      </c>
      <c r="D147" s="16" t="e">
        <f>VLOOKUP(C147,'Execução Financeira'!E:AM,36,0)</f>
        <v>#REF!</v>
      </c>
      <c r="E147" s="16">
        <v>26419.5</v>
      </c>
      <c r="F147" s="16">
        <v>26419.5</v>
      </c>
      <c r="G147" t="e">
        <f t="shared" si="2"/>
        <v>#REF!</v>
      </c>
    </row>
    <row r="148" spans="2:7" x14ac:dyDescent="0.35">
      <c r="B148" t="s">
        <v>902</v>
      </c>
      <c r="C148" t="s">
        <v>904</v>
      </c>
      <c r="D148" s="16" t="e">
        <f>VLOOKUP(C148,'Execução Financeira'!E:AM,36,0)</f>
        <v>#REF!</v>
      </c>
      <c r="E148" s="16">
        <v>17345.599999999999</v>
      </c>
      <c r="F148" s="16">
        <v>17345.599999999999</v>
      </c>
      <c r="G148" t="e">
        <f t="shared" si="2"/>
        <v>#REF!</v>
      </c>
    </row>
    <row r="149" spans="2:7" x14ac:dyDescent="0.35">
      <c r="B149" t="s">
        <v>828</v>
      </c>
      <c r="C149" t="s">
        <v>836</v>
      </c>
      <c r="D149" s="16" t="e">
        <f>VLOOKUP(C149,'Execução Financeira'!E:AM,36,0)</f>
        <v>#REF!</v>
      </c>
      <c r="E149" s="16">
        <v>11220</v>
      </c>
      <c r="F149" s="16">
        <v>11220</v>
      </c>
      <c r="G149" t="e">
        <f t="shared" si="2"/>
        <v>#REF!</v>
      </c>
    </row>
    <row r="150" spans="2:7" x14ac:dyDescent="0.35">
      <c r="B150" t="s">
        <v>828</v>
      </c>
      <c r="C150" t="s">
        <v>839</v>
      </c>
      <c r="D150" s="16" t="e">
        <f>VLOOKUP(C150,'Execução Financeira'!E:AM,36,0)</f>
        <v>#REF!</v>
      </c>
      <c r="E150" s="16">
        <v>0</v>
      </c>
      <c r="F150" s="16">
        <v>0</v>
      </c>
      <c r="G150" t="e">
        <f t="shared" si="2"/>
        <v>#REF!</v>
      </c>
    </row>
    <row r="151" spans="2:7" x14ac:dyDescent="0.35">
      <c r="B151" t="s">
        <v>842</v>
      </c>
      <c r="C151" t="s">
        <v>844</v>
      </c>
      <c r="D151" s="16" t="e">
        <f>VLOOKUP(C151,'Execução Financeira'!E:AM,36,0)</f>
        <v>#REF!</v>
      </c>
      <c r="E151" s="16">
        <v>640500.39</v>
      </c>
      <c r="F151" s="16">
        <v>640500.39</v>
      </c>
      <c r="G151" t="e">
        <f t="shared" si="2"/>
        <v>#REF!</v>
      </c>
    </row>
    <row r="152" spans="2:7" x14ac:dyDescent="0.35">
      <c r="B152" t="s">
        <v>751</v>
      </c>
      <c r="C152" t="s">
        <v>757</v>
      </c>
      <c r="D152" s="16" t="e">
        <f>VLOOKUP(C152,'Execução Financeira'!E:AM,36,0)</f>
        <v>#REF!</v>
      </c>
      <c r="E152" s="16">
        <v>0</v>
      </c>
      <c r="F152" s="39">
        <v>0</v>
      </c>
      <c r="G152" t="e">
        <f t="shared" si="2"/>
        <v>#REF!</v>
      </c>
    </row>
    <row r="153" spans="2:7" x14ac:dyDescent="0.35">
      <c r="B153" t="s">
        <v>64</v>
      </c>
      <c r="C153" t="s">
        <v>66</v>
      </c>
      <c r="D153" s="16" t="e">
        <f>VLOOKUP(C153,'Execução Financeira'!E:AM,36,0)</f>
        <v>#REF!</v>
      </c>
      <c r="E153" s="32">
        <f>46.24+68.18+63.12</f>
        <v>177.54000000000002</v>
      </c>
      <c r="F153" s="16">
        <v>177.54000000000002</v>
      </c>
      <c r="G153" t="e">
        <f t="shared" si="2"/>
        <v>#REF!</v>
      </c>
    </row>
    <row r="154" spans="2:7" x14ac:dyDescent="0.35">
      <c r="B154" t="s">
        <v>70</v>
      </c>
      <c r="C154" t="s">
        <v>72</v>
      </c>
      <c r="D154" s="16" t="e">
        <f>VLOOKUP(C154,'Execução Financeira'!E:AM,36,0)</f>
        <v>#REF!</v>
      </c>
      <c r="E154" s="16">
        <v>0</v>
      </c>
      <c r="F154" s="16">
        <v>0</v>
      </c>
      <c r="G154" t="e">
        <f t="shared" si="2"/>
        <v>#REF!</v>
      </c>
    </row>
    <row r="155" spans="2:7" x14ac:dyDescent="0.35">
      <c r="B155" t="s">
        <v>74</v>
      </c>
      <c r="C155" t="s">
        <v>76</v>
      </c>
      <c r="D155" s="16" t="e">
        <f>VLOOKUP(C155,'Execução Financeira'!E:AM,36,0)</f>
        <v>#REF!</v>
      </c>
      <c r="E155" s="16">
        <v>0</v>
      </c>
      <c r="F155" s="16">
        <v>0</v>
      </c>
      <c r="G155" t="e">
        <f t="shared" si="2"/>
        <v>#REF!</v>
      </c>
    </row>
    <row r="156" spans="2:7" x14ac:dyDescent="0.35">
      <c r="B156" t="s">
        <v>99</v>
      </c>
      <c r="C156" t="s">
        <v>101</v>
      </c>
      <c r="D156" s="16" t="e">
        <f>VLOOKUP(C156,'Execução Financeira'!E:AM,36,0)</f>
        <v>#REF!</v>
      </c>
      <c r="E156" s="16">
        <v>0</v>
      </c>
      <c r="F156" s="16">
        <v>0</v>
      </c>
      <c r="G156" t="e">
        <f t="shared" si="2"/>
        <v>#REF!</v>
      </c>
    </row>
    <row r="157" spans="2:7" x14ac:dyDescent="0.35">
      <c r="B157" t="s">
        <v>241</v>
      </c>
      <c r="C157" t="s">
        <v>243</v>
      </c>
      <c r="D157" s="16" t="e">
        <f>VLOOKUP(C157,'Execução Financeira'!E:AM,36,0)</f>
        <v>#REF!</v>
      </c>
      <c r="E157" s="16">
        <v>0</v>
      </c>
      <c r="F157" s="16">
        <v>0</v>
      </c>
      <c r="G157" t="e">
        <f t="shared" si="2"/>
        <v>#REF!</v>
      </c>
    </row>
    <row r="158" spans="2:7" x14ac:dyDescent="0.35">
      <c r="B158" t="s">
        <v>332</v>
      </c>
      <c r="C158" t="s">
        <v>334</v>
      </c>
      <c r="D158" s="16" t="e">
        <f>VLOOKUP(C158,'Execução Financeira'!E:AM,36,0)</f>
        <v>#REF!</v>
      </c>
      <c r="E158" s="16">
        <v>0</v>
      </c>
      <c r="F158" s="16">
        <v>0</v>
      </c>
      <c r="G158" t="e">
        <f t="shared" si="2"/>
        <v>#REF!</v>
      </c>
    </row>
    <row r="159" spans="2:7" x14ac:dyDescent="0.35">
      <c r="B159" t="s">
        <v>514</v>
      </c>
      <c r="C159" t="s">
        <v>516</v>
      </c>
      <c r="D159" s="16" t="e">
        <f>VLOOKUP(C159,'Execução Financeira'!E:AM,36,0)</f>
        <v>#REF!</v>
      </c>
      <c r="E159" s="16">
        <v>0</v>
      </c>
      <c r="F159" s="16">
        <v>0</v>
      </c>
      <c r="G159" t="e">
        <f t="shared" si="2"/>
        <v>#REF!</v>
      </c>
    </row>
    <row r="160" spans="2:7" x14ac:dyDescent="0.35">
      <c r="B160" t="s">
        <v>580</v>
      </c>
      <c r="C160" t="s">
        <v>582</v>
      </c>
      <c r="D160" s="16" t="e">
        <f>VLOOKUP(C160,'Execução Financeira'!E:AM,36,0)</f>
        <v>#REF!</v>
      </c>
      <c r="E160" s="16">
        <v>0</v>
      </c>
      <c r="F160" s="16">
        <v>0</v>
      </c>
      <c r="G160" t="e">
        <f t="shared" si="2"/>
        <v>#REF!</v>
      </c>
    </row>
    <row r="161" spans="2:7" x14ac:dyDescent="0.35">
      <c r="B161" t="s">
        <v>636</v>
      </c>
      <c r="C161" t="s">
        <v>638</v>
      </c>
      <c r="D161" s="16" t="e">
        <f>VLOOKUP(C161,'Execução Financeira'!E:AM,36,0)</f>
        <v>#REF!</v>
      </c>
      <c r="E161" s="16">
        <v>0</v>
      </c>
      <c r="F161" s="16">
        <v>0</v>
      </c>
      <c r="G161" t="e">
        <f t="shared" si="2"/>
        <v>#REF!</v>
      </c>
    </row>
    <row r="162" spans="2:7" x14ac:dyDescent="0.35">
      <c r="B162" t="s">
        <v>675</v>
      </c>
      <c r="C162" t="s">
        <v>677</v>
      </c>
      <c r="D162" s="16" t="e">
        <f>VLOOKUP(C162,'Execução Financeira'!E:AM,36,0)</f>
        <v>#REF!</v>
      </c>
      <c r="E162" s="16">
        <v>0</v>
      </c>
      <c r="F162" s="16">
        <v>0</v>
      </c>
      <c r="G162" t="e">
        <f t="shared" si="2"/>
        <v>#REF!</v>
      </c>
    </row>
    <row r="163" spans="2:7" x14ac:dyDescent="0.35">
      <c r="B163" t="s">
        <v>928</v>
      </c>
      <c r="C163" t="s">
        <v>941</v>
      </c>
      <c r="D163" s="16" t="e">
        <f>VLOOKUP(C163,'Execução Financeira'!E:AM,36,0)</f>
        <v>#REF!</v>
      </c>
      <c r="E163" s="16">
        <v>0</v>
      </c>
      <c r="F163" s="16">
        <v>0</v>
      </c>
      <c r="G163" t="e">
        <f t="shared" si="2"/>
        <v>#REF!</v>
      </c>
    </row>
    <row r="164" spans="2:7" x14ac:dyDescent="0.35">
      <c r="B164" t="s">
        <v>929</v>
      </c>
      <c r="C164" t="s">
        <v>943</v>
      </c>
      <c r="D164" s="16" t="e">
        <f>VLOOKUP(C164,'Execução Financeira'!E:AM,36,0)</f>
        <v>#REF!</v>
      </c>
      <c r="E164" s="16">
        <v>0</v>
      </c>
      <c r="F164" s="16">
        <v>0</v>
      </c>
      <c r="G164" t="e">
        <f t="shared" si="2"/>
        <v>#REF!</v>
      </c>
    </row>
    <row r="165" spans="2:7" x14ac:dyDescent="0.35">
      <c r="B165" s="53" t="s">
        <v>860</v>
      </c>
      <c r="C165" t="s">
        <v>944</v>
      </c>
      <c r="D165" s="16" t="e">
        <f>VLOOKUP(C165,'Execução Financeira'!E:AM,36,0)</f>
        <v>#REF!</v>
      </c>
      <c r="E165" s="16">
        <v>0</v>
      </c>
      <c r="F165" s="16">
        <v>37029.99</v>
      </c>
      <c r="G165" t="e">
        <f t="shared" si="2"/>
        <v>#REF!</v>
      </c>
    </row>
    <row r="166" spans="2:7" x14ac:dyDescent="0.35">
      <c r="B166" t="s">
        <v>930</v>
      </c>
      <c r="C166" t="s">
        <v>946</v>
      </c>
      <c r="D166" s="16" t="e">
        <f>VLOOKUP(C166,'Execução Financeira'!E:AM,36,0)</f>
        <v>#REF!</v>
      </c>
      <c r="E166" s="16">
        <v>0</v>
      </c>
      <c r="F166" s="16">
        <v>0</v>
      </c>
      <c r="G166" t="e">
        <f t="shared" si="2"/>
        <v>#REF!</v>
      </c>
    </row>
    <row r="167" spans="2:7" x14ac:dyDescent="0.35">
      <c r="B167" t="s">
        <v>937</v>
      </c>
      <c r="C167" t="s">
        <v>962</v>
      </c>
      <c r="D167" s="16" t="e">
        <f>VLOOKUP(C167,'Execução Financeira'!E:AM,36,0)</f>
        <v>#REF!</v>
      </c>
      <c r="E167" s="16">
        <v>24665.68</v>
      </c>
      <c r="F167" s="16">
        <v>24665.68</v>
      </c>
      <c r="G167" t="e">
        <f t="shared" si="2"/>
        <v>#REF!</v>
      </c>
    </row>
    <row r="168" spans="2:7" x14ac:dyDescent="0.35">
      <c r="B168" t="s">
        <v>342</v>
      </c>
      <c r="C168" t="s">
        <v>949</v>
      </c>
      <c r="D168" s="16" t="e">
        <f>VLOOKUP(C168,'Execução Financeira'!E:AM,36,0)</f>
        <v>#REF!</v>
      </c>
      <c r="E168" s="16">
        <v>0</v>
      </c>
      <c r="F168" s="16">
        <v>0</v>
      </c>
      <c r="G168" t="e">
        <f t="shared" si="2"/>
        <v>#REF!</v>
      </c>
    </row>
    <row r="169" spans="2:7" x14ac:dyDescent="0.35">
      <c r="B169" s="53" t="s">
        <v>860</v>
      </c>
      <c r="C169" t="s">
        <v>991</v>
      </c>
      <c r="D169" s="16" t="e">
        <f>VLOOKUP(C169,'Execução Financeira'!E:AM,36,0)</f>
        <v>#REF!</v>
      </c>
      <c r="E169" s="16">
        <v>45780.12</v>
      </c>
      <c r="F169" s="16">
        <v>0</v>
      </c>
      <c r="G169" t="e">
        <f t="shared" si="2"/>
        <v>#REF!</v>
      </c>
    </row>
    <row r="170" spans="2:7" x14ac:dyDescent="0.35">
      <c r="B170" t="s">
        <v>932</v>
      </c>
      <c r="C170" t="s">
        <v>951</v>
      </c>
      <c r="D170" s="16" t="e">
        <f>VLOOKUP(C170,'Execução Financeira'!E:AM,36,0)</f>
        <v>#REF!</v>
      </c>
      <c r="E170" s="16">
        <v>0</v>
      </c>
      <c r="F170" s="16">
        <v>0</v>
      </c>
      <c r="G170" t="e">
        <f t="shared" si="2"/>
        <v>#REF!</v>
      </c>
    </row>
    <row r="171" spans="2:7" x14ac:dyDescent="0.35">
      <c r="B171" t="s">
        <v>933</v>
      </c>
      <c r="C171" t="s">
        <v>953</v>
      </c>
      <c r="D171" s="16" t="e">
        <f>VLOOKUP(C171,'Execução Financeira'!E:AM,36,0)</f>
        <v>#REF!</v>
      </c>
      <c r="E171" s="16">
        <v>0</v>
      </c>
      <c r="F171" s="16">
        <v>0</v>
      </c>
      <c r="G171" t="e">
        <f t="shared" si="2"/>
        <v>#REF!</v>
      </c>
    </row>
    <row r="172" spans="2:7" x14ac:dyDescent="0.35">
      <c r="B172" t="s">
        <v>851</v>
      </c>
      <c r="C172" t="s">
        <v>954</v>
      </c>
      <c r="D172" s="16" t="e">
        <f>VLOOKUP(C172,'Execução Financeira'!E:AM,36,0)</f>
        <v>#REF!</v>
      </c>
      <c r="E172" s="16">
        <v>0</v>
      </c>
      <c r="F172" s="16">
        <v>0</v>
      </c>
      <c r="G172" t="e">
        <f t="shared" si="2"/>
        <v>#REF!</v>
      </c>
    </row>
    <row r="173" spans="2:7" x14ac:dyDescent="0.35">
      <c r="B173" t="s">
        <v>934</v>
      </c>
      <c r="C173" t="s">
        <v>956</v>
      </c>
      <c r="D173" s="16" t="e">
        <f>VLOOKUP(C173,'Execução Financeira'!E:AM,36,0)</f>
        <v>#REF!</v>
      </c>
      <c r="E173" s="16">
        <v>0</v>
      </c>
      <c r="F173" s="16">
        <v>0</v>
      </c>
      <c r="G173" t="e">
        <f t="shared" si="2"/>
        <v>#REF!</v>
      </c>
    </row>
    <row r="174" spans="2:7" x14ac:dyDescent="0.35">
      <c r="B174" t="s">
        <v>935</v>
      </c>
      <c r="C174" t="s">
        <v>957</v>
      </c>
      <c r="D174" s="16" t="e">
        <f>VLOOKUP(C174,'Execução Financeira'!E:AM,36,0)</f>
        <v>#REF!</v>
      </c>
      <c r="E174" s="16">
        <v>0</v>
      </c>
      <c r="F174" s="16">
        <v>0</v>
      </c>
      <c r="G174" t="e">
        <f t="shared" si="2"/>
        <v>#REF!</v>
      </c>
    </row>
    <row r="175" spans="2:7" x14ac:dyDescent="0.35">
      <c r="B175" t="s">
        <v>936</v>
      </c>
      <c r="C175" t="s">
        <v>959</v>
      </c>
      <c r="D175" s="16" t="e">
        <f>VLOOKUP(C175,'Execução Financeira'!E:AM,36,0)</f>
        <v>#REF!</v>
      </c>
      <c r="E175" s="16">
        <v>0</v>
      </c>
      <c r="F175" s="16">
        <v>0</v>
      </c>
      <c r="G175" t="e">
        <f t="shared" si="2"/>
        <v>#REF!</v>
      </c>
    </row>
    <row r="176" spans="2:7" x14ac:dyDescent="0.35">
      <c r="B176" t="s">
        <v>442</v>
      </c>
      <c r="C176" t="s">
        <v>960</v>
      </c>
      <c r="D176" s="16" t="e">
        <f>VLOOKUP(C176,'Execução Financeira'!E:AM,36,0)</f>
        <v>#REF!</v>
      </c>
      <c r="E176" s="16">
        <v>17215.330000000002</v>
      </c>
      <c r="F176" s="16">
        <v>17215.330000000002</v>
      </c>
      <c r="G176" t="e">
        <f t="shared" si="2"/>
        <v>#REF!</v>
      </c>
    </row>
    <row r="177" spans="2:7" x14ac:dyDescent="0.35">
      <c r="B177" t="s">
        <v>931</v>
      </c>
      <c r="C177" t="s">
        <v>948</v>
      </c>
      <c r="D177" s="16" t="e">
        <f>VLOOKUP(C177,'Execução Financeira'!E:AM,36,0)</f>
        <v>#REF!</v>
      </c>
      <c r="E177" s="16">
        <v>0</v>
      </c>
      <c r="F177" s="52">
        <v>0</v>
      </c>
      <c r="G177" t="e">
        <f t="shared" si="2"/>
        <v>#REF!</v>
      </c>
    </row>
    <row r="178" spans="2:7" x14ac:dyDescent="0.35">
      <c r="D178" s="16" t="e">
        <f>SUM(D2:D177)</f>
        <v>#REF!</v>
      </c>
      <c r="E178" s="52">
        <f>SUM(E2:E177)</f>
        <v>15474905.559999995</v>
      </c>
      <c r="F178" s="52">
        <f>SUM(F2:F177)</f>
        <v>15466254.429999996</v>
      </c>
    </row>
    <row r="180" spans="2:7" x14ac:dyDescent="0.35">
      <c r="E180" s="52" t="e">
        <f>D178-E178</f>
        <v>#REF!</v>
      </c>
      <c r="F180" s="5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223fe4-9fd6-4dbd-a647-753ce5e81322">
      <Terms xmlns="http://schemas.microsoft.com/office/infopath/2007/PartnerControls"/>
    </lcf76f155ced4ddcb4097134ff3c332f>
    <TaxCatchAll xmlns="d0c18f45-eb53-437e-9951-bafe5c7684d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C76221CFDE146ABC76D3611EF83C6" ma:contentTypeVersion="12" ma:contentTypeDescription="Create a new document." ma:contentTypeScope="" ma:versionID="615178303becf3e485eb112789d04215">
  <xsd:schema xmlns:xsd="http://www.w3.org/2001/XMLSchema" xmlns:xs="http://www.w3.org/2001/XMLSchema" xmlns:p="http://schemas.microsoft.com/office/2006/metadata/properties" xmlns:ns2="e7223fe4-9fd6-4dbd-a647-753ce5e81322" xmlns:ns3="d0c18f45-eb53-437e-9951-bafe5c7684d0" targetNamespace="http://schemas.microsoft.com/office/2006/metadata/properties" ma:root="true" ma:fieldsID="682cbe2005e98db3ec3126d916603d4a" ns2:_="" ns3:_="">
    <xsd:import namespace="e7223fe4-9fd6-4dbd-a647-753ce5e81322"/>
    <xsd:import namespace="d0c18f45-eb53-437e-9951-bafe5c7684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23fe4-9fd6-4dbd-a647-753ce5e813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18f45-eb53-437e-9951-bafe5c7684d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0dfc1d8-1f82-42ed-8ee1-179f34e40a63}" ma:internalName="TaxCatchAll" ma:showField="CatchAllData" ma:web="d0c18f45-eb53-437e-9951-bafe5c768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3EDD65-6CD4-4B03-836B-FAB96C051BE8}">
  <ds:schemaRefs>
    <ds:schemaRef ds:uri="http://purl.org/dc/dcmitype/"/>
    <ds:schemaRef ds:uri="http://purl.org/dc/elements/1.1/"/>
    <ds:schemaRef ds:uri="e7223fe4-9fd6-4dbd-a647-753ce5e81322"/>
    <ds:schemaRef ds:uri="d0c18f45-eb53-437e-9951-bafe5c7684d0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EF77451-90BE-424B-8B9B-4526D3D488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89F39C-16B9-49D0-A00C-A93CCA99C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223fe4-9fd6-4dbd-a647-753ce5e81322"/>
    <ds:schemaRef ds:uri="d0c18f45-eb53-437e-9951-bafe5c7684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Execução Financeira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Archidiacono, Fernanda Carvalho</dc:creator>
  <cp:keywords/>
  <dc:description/>
  <cp:lastModifiedBy>Archidiacono, Fernanda Carvalho</cp:lastModifiedBy>
  <cp:revision/>
  <dcterms:created xsi:type="dcterms:W3CDTF">2026-05-27T17:46:10Z</dcterms:created>
  <dcterms:modified xsi:type="dcterms:W3CDTF">2026-09-04T12:34:02Z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0x010100368C76221CFDE146ABC76D3611EF83C6</vt:lpwstr>
  </property>
  <property fmtid="{D5CDD505-2E9C-101B-9397-08002B2CF9AE}" pid="3" name="MediaServiceImageTags">
    <vt:lpwstr/>
  </property>
  <property fmtid="{D5CDD505-2E9C-101B-9397-08002B2CF9AE}" pid="4" name="_AdHocReviewCycleID">
    <vt:i4>1573220483</vt:i4>
  </property>
  <property fmtid="{D5CDD505-2E9C-101B-9397-08002B2CF9AE}" pid="5" name="_NewReviewCycle">
    <vt:lpwstr/>
  </property>
  <property fmtid="{D5CDD505-2E9C-101B-9397-08002B2CF9AE}" pid="6" name="_EmailSubject">
    <vt:lpwstr>Relatório de Contratos e Terceirizados; Planilha e Dashboard de Execução Financeira | Guia de Transparência Ativa (GTA) | Julho/2026 </vt:lpwstr>
  </property>
  <property fmtid="{D5CDD505-2E9C-101B-9397-08002B2CF9AE}" pid="7" name="_AuthorEmail">
    <vt:lpwstr>farchidiacono@deloitte.com</vt:lpwstr>
  </property>
  <property fmtid="{D5CDD505-2E9C-101B-9397-08002B2CF9AE}" pid="8" name="_AuthorEmailDisplayName">
    <vt:lpwstr>Archidiacono, Fernanda Carvalho</vt:lpwstr>
  </property>
</Properties>
</file>