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vbrasilgovbr-my.sharepoint.com/personal/lee_castro_navbrasil_gov_br/Documents/Sistema de Viagens/Controle de Viagens/2026/09-Set26/"/>
    </mc:Choice>
  </mc:AlternateContent>
  <xr:revisionPtr revIDLastSave="4583" documentId="13_ncr:1_{B57CC72A-69E9-469A-955E-76207A828566}" xr6:coauthVersionLast="47" xr6:coauthVersionMax="47" xr10:uidLastSave="{9A1C5D62-8492-401A-9435-A587CBE5E833}"/>
  <bookViews>
    <workbookView xWindow="-120" yWindow="-120" windowWidth="29040" windowHeight="15720" xr2:uid="{8149DED0-EB73-471D-85CB-C22825E0DE63}"/>
  </bookViews>
  <sheets>
    <sheet name="DNB" sheetId="4" r:id="rId1"/>
    <sheet name="Localidades" sheetId="5" state="hidden" r:id="rId2"/>
  </sheets>
  <definedNames>
    <definedName name="_xlnm._FilterDatabase" localSheetId="0" hidden="1">DNB!$A$1:$S$189</definedName>
    <definedName name="_xlnm.Print_Area" localSheetId="0">Tabela13[[#All],[id]:[tipo_viagem]]</definedName>
    <definedName name="_xlnm.Print_Titles" localSheetId="0">DNB!$1:$1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9" i="4" l="1"/>
  <c r="L29" i="4"/>
  <c r="L20" i="4"/>
  <c r="N20" i="4"/>
  <c r="O27" i="4"/>
  <c r="F63" i="4"/>
  <c r="F189" i="4"/>
  <c r="O63" i="4"/>
  <c r="O189" i="4"/>
  <c r="P63" i="4"/>
  <c r="P189" i="4"/>
  <c r="F62" i="4"/>
  <c r="O62" i="4"/>
  <c r="P62" i="4"/>
  <c r="F187" i="4"/>
  <c r="F188" i="4"/>
  <c r="O187" i="4"/>
  <c r="P187" i="4" s="1"/>
  <c r="O188" i="4"/>
  <c r="P188" i="4" s="1"/>
  <c r="F91" i="4"/>
  <c r="O91" i="4"/>
  <c r="P91" i="4" s="1"/>
  <c r="F90" i="4"/>
  <c r="O90" i="4"/>
  <c r="P90" i="4" s="1"/>
  <c r="F7" i="4"/>
  <c r="O7" i="4"/>
  <c r="P7" i="4" s="1"/>
  <c r="F142" i="4"/>
  <c r="O142" i="4"/>
  <c r="P142" i="4" s="1"/>
  <c r="F24" i="4"/>
  <c r="F88" i="4"/>
  <c r="F185" i="4"/>
  <c r="F89" i="4"/>
  <c r="O24" i="4"/>
  <c r="P24" i="4" s="1"/>
  <c r="O88" i="4"/>
  <c r="P88" i="4" s="1"/>
  <c r="O185" i="4"/>
  <c r="P185" i="4" s="1"/>
  <c r="O89" i="4"/>
  <c r="P89" i="4" s="1"/>
  <c r="O186" i="4"/>
  <c r="P186" i="4" s="1"/>
  <c r="F94" i="4"/>
  <c r="F93" i="4"/>
  <c r="F78" i="4"/>
  <c r="F77" i="4"/>
  <c r="F76" i="4"/>
  <c r="F116" i="4"/>
  <c r="F118" i="4"/>
  <c r="O92" i="4"/>
  <c r="P92" i="4" s="1"/>
  <c r="F92" i="4"/>
  <c r="O118" i="4"/>
  <c r="P118" i="4" s="1"/>
  <c r="O119" i="4"/>
  <c r="P119" i="4" s="1"/>
  <c r="F119" i="4"/>
  <c r="O120" i="4"/>
  <c r="P120" i="4" s="1"/>
  <c r="F120" i="4"/>
  <c r="O123" i="4"/>
  <c r="P123" i="4" s="1"/>
  <c r="F123" i="4"/>
  <c r="O50" i="4"/>
  <c r="P50" i="4" s="1"/>
  <c r="F50" i="4"/>
  <c r="O155" i="4"/>
  <c r="P155" i="4" s="1"/>
  <c r="F155" i="4"/>
  <c r="O87" i="4"/>
  <c r="P87" i="4" s="1"/>
  <c r="F87" i="4"/>
  <c r="O95" i="4"/>
  <c r="P95" i="4" s="1"/>
  <c r="F95" i="4"/>
  <c r="O149" i="4"/>
  <c r="P149" i="4" s="1"/>
  <c r="F149" i="4"/>
  <c r="O51" i="4"/>
  <c r="P51" i="4" s="1"/>
  <c r="F51" i="4"/>
  <c r="O45" i="4"/>
  <c r="P45" i="4" s="1"/>
  <c r="F45" i="4"/>
  <c r="O76" i="4"/>
  <c r="P76" i="4" s="1"/>
  <c r="O68" i="4"/>
  <c r="P68" i="4" s="1"/>
  <c r="F68" i="4"/>
  <c r="O70" i="4"/>
  <c r="P70" i="4" s="1"/>
  <c r="F70" i="4"/>
  <c r="O71" i="4"/>
  <c r="P71" i="4" s="1"/>
  <c r="F71" i="4"/>
  <c r="O143" i="4"/>
  <c r="P143" i="4" s="1"/>
  <c r="F143" i="4"/>
  <c r="O77" i="4"/>
  <c r="P77" i="4" s="1"/>
  <c r="O47" i="4"/>
  <c r="P47" i="4" s="1"/>
  <c r="F47" i="4"/>
  <c r="O146" i="4"/>
  <c r="P146" i="4" s="1"/>
  <c r="F146" i="4"/>
  <c r="O64" i="4"/>
  <c r="P64" i="4" s="1"/>
  <c r="F64" i="4"/>
  <c r="O169" i="4"/>
  <c r="P169" i="4" s="1"/>
  <c r="F169" i="4"/>
  <c r="O170" i="4"/>
  <c r="P170" i="4" s="1"/>
  <c r="F170" i="4"/>
  <c r="O61" i="4"/>
  <c r="P61" i="4" s="1"/>
  <c r="F61" i="4"/>
  <c r="O15" i="4"/>
  <c r="P15" i="4" s="1"/>
  <c r="F15" i="4"/>
  <c r="O52" i="4"/>
  <c r="P52" i="4" s="1"/>
  <c r="F52" i="4"/>
  <c r="O83" i="4"/>
  <c r="P83" i="4" s="1"/>
  <c r="F83" i="4"/>
  <c r="O116" i="4"/>
  <c r="P116" i="4" s="1"/>
  <c r="O127" i="4"/>
  <c r="P127" i="4" s="1"/>
  <c r="F127" i="4"/>
  <c r="O93" i="4"/>
  <c r="P93" i="4" s="1"/>
  <c r="O159" i="4"/>
  <c r="P159" i="4" s="1"/>
  <c r="F159" i="4"/>
  <c r="O172" i="4"/>
  <c r="P172" i="4" s="1"/>
  <c r="F172" i="4"/>
  <c r="O10" i="4"/>
  <c r="P10" i="4" s="1"/>
  <c r="F10" i="4"/>
  <c r="O66" i="4"/>
  <c r="P66" i="4" s="1"/>
  <c r="F66" i="4"/>
  <c r="O46" i="4"/>
  <c r="P46" i="4" s="1"/>
  <c r="F46" i="4"/>
  <c r="O14" i="4"/>
  <c r="P14" i="4" s="1"/>
  <c r="F14" i="4"/>
  <c r="O35" i="4"/>
  <c r="P35" i="4" s="1"/>
  <c r="F35" i="4"/>
  <c r="O106" i="4"/>
  <c r="P106" i="4" s="1"/>
  <c r="F106" i="4"/>
  <c r="O117" i="4"/>
  <c r="P117" i="4" s="1"/>
  <c r="F117" i="4"/>
  <c r="O134" i="4"/>
  <c r="P134" i="4" s="1"/>
  <c r="F134" i="4"/>
  <c r="F54" i="4"/>
  <c r="F23" i="4"/>
  <c r="F128" i="4"/>
  <c r="F60" i="4"/>
  <c r="F150" i="4"/>
  <c r="F30" i="4"/>
  <c r="F163" i="4"/>
  <c r="F138" i="4"/>
  <c r="F148" i="4"/>
  <c r="F147" i="4"/>
  <c r="F31" i="4"/>
  <c r="F32" i="4"/>
  <c r="F33" i="4"/>
  <c r="F171" i="4"/>
  <c r="F39" i="4"/>
  <c r="F55" i="4"/>
  <c r="F126" i="4"/>
  <c r="F131" i="4"/>
  <c r="F137" i="4"/>
  <c r="F145" i="4"/>
  <c r="F69" i="4"/>
  <c r="F57" i="4"/>
  <c r="F36" i="4"/>
  <c r="F2" i="4"/>
  <c r="F132" i="4"/>
  <c r="F56" i="4"/>
  <c r="F124" i="4"/>
  <c r="F79" i="4"/>
  <c r="F129" i="4"/>
  <c r="F58" i="4"/>
  <c r="F59" i="4"/>
  <c r="F152" i="4"/>
  <c r="F114" i="4"/>
  <c r="F73" i="4"/>
  <c r="F111" i="4"/>
  <c r="F103" i="4"/>
  <c r="F3" i="4"/>
  <c r="F102" i="4"/>
  <c r="F96" i="4"/>
  <c r="F135" i="4"/>
  <c r="F48" i="4"/>
  <c r="F11" i="4"/>
  <c r="F13" i="4"/>
  <c r="F139" i="4"/>
  <c r="F67" i="4"/>
  <c r="F121" i="4"/>
  <c r="F179" i="4"/>
  <c r="F42" i="4"/>
  <c r="F84" i="4"/>
  <c r="F37" i="4"/>
  <c r="F16" i="4"/>
  <c r="F74" i="4"/>
  <c r="F26" i="4"/>
  <c r="F49" i="4"/>
  <c r="F97" i="4"/>
  <c r="F98" i="4"/>
  <c r="F174" i="4"/>
  <c r="F34" i="4"/>
  <c r="F12" i="4"/>
  <c r="F4" i="4"/>
  <c r="F164" i="4"/>
  <c r="F21" i="4"/>
  <c r="F29" i="4"/>
  <c r="F17" i="4"/>
  <c r="F40" i="4"/>
  <c r="F162" i="4"/>
  <c r="F25" i="4"/>
  <c r="F104" i="4"/>
  <c r="F183" i="4"/>
  <c r="F165" i="4"/>
  <c r="F22" i="4"/>
  <c r="F180" i="4"/>
  <c r="F107" i="4"/>
  <c r="F175" i="4"/>
  <c r="F65" i="4"/>
  <c r="F85" i="4"/>
  <c r="F156" i="4"/>
  <c r="F44" i="4"/>
  <c r="F125" i="4"/>
  <c r="F136" i="4"/>
  <c r="F122" i="4"/>
  <c r="F28" i="4"/>
  <c r="F110" i="4"/>
  <c r="F141" i="4"/>
  <c r="F144" i="4"/>
  <c r="F115" i="4"/>
  <c r="F99" i="4"/>
  <c r="F157" i="4"/>
  <c r="F153" i="4"/>
  <c r="F43" i="4"/>
  <c r="F154" i="4"/>
  <c r="F100" i="4"/>
  <c r="F101" i="4"/>
  <c r="F8" i="4"/>
  <c r="F9" i="4"/>
  <c r="F19" i="4"/>
  <c r="F20" i="4"/>
  <c r="F140" i="4"/>
  <c r="F158" i="4"/>
  <c r="F81" i="4"/>
  <c r="F181" i="4"/>
  <c r="F5" i="4"/>
  <c r="F72" i="4"/>
  <c r="F18" i="4"/>
  <c r="F166" i="4"/>
  <c r="F167" i="4"/>
  <c r="F168" i="4"/>
  <c r="F176" i="4"/>
  <c r="F177" i="4"/>
  <c r="F178" i="4"/>
  <c r="F182" i="4"/>
  <c r="F6" i="4"/>
  <c r="F184" i="4"/>
  <c r="F112" i="4"/>
  <c r="F113" i="4"/>
  <c r="F86" i="4"/>
  <c r="F53" i="4"/>
  <c r="F173" i="4"/>
  <c r="F80" i="4"/>
  <c r="F41" i="4"/>
  <c r="F38" i="4"/>
  <c r="F133" i="4"/>
  <c r="F105" i="4"/>
  <c r="F108" i="4"/>
  <c r="F109" i="4"/>
  <c r="F75" i="4"/>
  <c r="F82" i="4"/>
  <c r="F151" i="4"/>
  <c r="O39" i="4"/>
  <c r="P39" i="4" s="1"/>
  <c r="O80" i="4"/>
  <c r="O44" i="4"/>
  <c r="P44" i="4" s="1"/>
  <c r="O54" i="4"/>
  <c r="P54" i="4" s="1"/>
  <c r="O30" i="4"/>
  <c r="P30" i="4" s="1"/>
  <c r="O84" i="4"/>
  <c r="P84" i="4" s="1"/>
  <c r="O82" i="4"/>
  <c r="P82" i="4" s="1"/>
  <c r="O125" i="4"/>
  <c r="P125" i="4" s="1"/>
  <c r="O136" i="4"/>
  <c r="P136" i="4" s="1"/>
  <c r="O133" i="4"/>
  <c r="P133" i="4" s="1"/>
  <c r="O150" i="4"/>
  <c r="P150" i="4" s="1"/>
  <c r="O20" i="4"/>
  <c r="P20" i="4" s="1"/>
  <c r="P80" i="4"/>
  <c r="O97" i="4"/>
  <c r="P97" i="4" s="1"/>
  <c r="O98" i="4"/>
  <c r="P98" i="4" s="1"/>
  <c r="O174" i="4"/>
  <c r="P174" i="4" s="1"/>
  <c r="O69" i="4"/>
  <c r="P69" i="4" s="1"/>
  <c r="O121" i="4"/>
  <c r="P121" i="4" s="1"/>
  <c r="O183" i="4"/>
  <c r="P183" i="4" s="1"/>
  <c r="O41" i="4"/>
  <c r="P41" i="4" s="1"/>
  <c r="O131" i="4"/>
  <c r="P131" i="4" s="1"/>
  <c r="O137" i="4"/>
  <c r="P137" i="4" s="1"/>
  <c r="O177" i="4"/>
  <c r="P177" i="4" s="1"/>
  <c r="O104" i="4"/>
  <c r="P104" i="4" s="1"/>
  <c r="O53" i="4"/>
  <c r="P53" i="4" s="1"/>
  <c r="O60" i="4"/>
  <c r="P60" i="4" s="1"/>
  <c r="O78" i="4"/>
  <c r="P78" i="4" s="1"/>
  <c r="O145" i="4"/>
  <c r="P145" i="4" s="1"/>
  <c r="O79" i="4"/>
  <c r="P79" i="4" s="1"/>
  <c r="O31" i="4"/>
  <c r="P31" i="4" s="1"/>
  <c r="O100" i="4"/>
  <c r="P100" i="4" s="1"/>
  <c r="O59" i="4"/>
  <c r="P59" i="4" s="1"/>
  <c r="O184" i="4"/>
  <c r="P184" i="4" s="1"/>
  <c r="O112" i="4"/>
  <c r="P112" i="4" s="1"/>
  <c r="O173" i="4"/>
  <c r="P173" i="4" s="1"/>
  <c r="O179" i="4"/>
  <c r="P179" i="4" s="1"/>
  <c r="O38" i="4"/>
  <c r="P38" i="4" s="1"/>
  <c r="O57" i="4"/>
  <c r="P57" i="4" s="1"/>
  <c r="O36" i="4"/>
  <c r="P36" i="4" s="1"/>
  <c r="O165" i="4"/>
  <c r="P165" i="4" s="1"/>
  <c r="O156" i="4"/>
  <c r="P156" i="4" s="1"/>
  <c r="O178" i="4"/>
  <c r="P178" i="4" s="1"/>
  <c r="O148" i="4"/>
  <c r="P148" i="4" s="1"/>
  <c r="O32" i="4"/>
  <c r="P32" i="4" s="1"/>
  <c r="O33" i="4"/>
  <c r="P33" i="4" s="1"/>
  <c r="O22" i="4"/>
  <c r="P22" i="4" s="1"/>
  <c r="O180" i="4"/>
  <c r="P180" i="4" s="1"/>
  <c r="O162" i="4"/>
  <c r="P162" i="4" s="1"/>
  <c r="O25" i="4"/>
  <c r="P25" i="4" s="1"/>
  <c r="O105" i="4"/>
  <c r="P105" i="4" s="1"/>
  <c r="O42" i="4"/>
  <c r="P42" i="4" s="1"/>
  <c r="O34" i="4"/>
  <c r="P34" i="4" s="1"/>
  <c r="O107" i="4"/>
  <c r="P107" i="4" s="1"/>
  <c r="F161" i="4"/>
  <c r="O161" i="4"/>
  <c r="P161" i="4" s="1"/>
  <c r="O108" i="4"/>
  <c r="P108" i="4" s="1"/>
  <c r="O171" i="4"/>
  <c r="P171" i="4" s="1"/>
  <c r="O175" i="4"/>
  <c r="P175" i="4" s="1"/>
  <c r="O109" i="4"/>
  <c r="P109" i="4" s="1"/>
  <c r="O75" i="4"/>
  <c r="P75" i="4" s="1"/>
  <c r="O43" i="4"/>
  <c r="P43" i="4" s="1"/>
  <c r="O2" i="4"/>
  <c r="P2" i="4" s="1"/>
  <c r="O151" i="4"/>
  <c r="P151" i="4" s="1"/>
  <c r="O86" i="4"/>
  <c r="P86" i="4" s="1"/>
  <c r="O37" i="4" l="1"/>
  <c r="P37" i="4" s="1"/>
  <c r="O122" i="4"/>
  <c r="P122" i="4" s="1"/>
  <c r="O129" i="4"/>
  <c r="P129" i="4" s="1"/>
  <c r="O124" i="4"/>
  <c r="P124" i="4" s="1"/>
  <c r="O13" i="4"/>
  <c r="P13" i="4" s="1"/>
  <c r="O26" i="4"/>
  <c r="P26" i="4" s="1"/>
  <c r="O85" i="4"/>
  <c r="P85" i="4" s="1"/>
  <c r="F160" i="4"/>
  <c r="O160" i="4"/>
  <c r="P160" i="4" s="1"/>
  <c r="O132" i="4"/>
  <c r="P132" i="4" s="1"/>
  <c r="O126" i="4"/>
  <c r="P126" i="4" s="1"/>
  <c r="O168" i="4"/>
  <c r="P168" i="4" s="1"/>
  <c r="O157" i="4"/>
  <c r="P157" i="4" s="1"/>
  <c r="O19" i="4"/>
  <c r="P19" i="4" s="1"/>
  <c r="O74" i="4"/>
  <c r="P74" i="4" s="1"/>
  <c r="O5" i="4"/>
  <c r="P5" i="4" s="1"/>
  <c r="O141" i="4"/>
  <c r="P141" i="4" s="1"/>
  <c r="O94" i="4"/>
  <c r="P94" i="4" s="1"/>
  <c r="O103" i="4"/>
  <c r="P103" i="4" s="1"/>
  <c r="O135" i="4"/>
  <c r="P135" i="4" s="1"/>
  <c r="O181" i="4"/>
  <c r="P181" i="4" s="1"/>
  <c r="O110" i="4"/>
  <c r="P110" i="4" s="1"/>
  <c r="O102" i="4"/>
  <c r="P102" i="4" s="1"/>
  <c r="O128" i="4" l="1"/>
  <c r="P128" i="4" s="1"/>
  <c r="O115" i="4"/>
  <c r="P115" i="4" s="1"/>
  <c r="O11" i="4"/>
  <c r="P11" i="4" s="1"/>
  <c r="O73" i="4"/>
  <c r="P73" i="4" s="1"/>
  <c r="O72" i="4"/>
  <c r="P72" i="4" s="1"/>
  <c r="O3" i="4"/>
  <c r="P3" i="4" s="1"/>
  <c r="O113" i="4"/>
  <c r="P113" i="4" s="1"/>
  <c r="O58" i="4"/>
  <c r="P58" i="4" s="1"/>
  <c r="O152" i="4"/>
  <c r="P152" i="4" s="1"/>
  <c r="O28" i="4"/>
  <c r="P28" i="4" s="1"/>
  <c r="O16" i="4"/>
  <c r="P16" i="4" s="1"/>
  <c r="O12" i="4"/>
  <c r="P12" i="4" s="1"/>
  <c r="O6" i="4"/>
  <c r="P6" i="4" s="1"/>
  <c r="O167" i="4"/>
  <c r="P167" i="4" s="1"/>
  <c r="F27" i="4"/>
  <c r="O55" i="4"/>
  <c r="P55" i="4" s="1"/>
  <c r="P27" i="4"/>
  <c r="O101" i="4"/>
  <c r="P101" i="4" s="1"/>
  <c r="O164" i="4"/>
  <c r="P164" i="4" s="1"/>
  <c r="O96" i="4"/>
  <c r="P96" i="4" s="1"/>
  <c r="F130" i="4"/>
  <c r="O21" i="4"/>
  <c r="P21" i="4" s="1"/>
  <c r="O130" i="4"/>
  <c r="P130" i="4" s="1"/>
  <c r="O49" i="4"/>
  <c r="P49" i="4" s="1"/>
  <c r="O144" i="4"/>
  <c r="P144" i="4" s="1"/>
  <c r="O158" i="4"/>
  <c r="P158" i="4" s="1"/>
  <c r="O153" i="4"/>
  <c r="P153" i="4" s="1"/>
  <c r="O17" i="4" l="1"/>
  <c r="O114" i="4"/>
  <c r="O138" i="4"/>
  <c r="O147" i="4"/>
  <c r="O56" i="4"/>
  <c r="O29" i="4"/>
  <c r="O154" i="4"/>
  <c r="O23" i="4"/>
  <c r="O48" i="4"/>
  <c r="O8" i="4"/>
  <c r="O65" i="4"/>
  <c r="O139" i="4"/>
  <c r="O182" i="4"/>
  <c r="O67" i="4"/>
  <c r="O140" i="4"/>
  <c r="O176" i="4"/>
  <c r="O111" i="4"/>
  <c r="O18" i="4"/>
  <c r="O40" i="4"/>
  <c r="O9" i="4"/>
  <c r="O99" i="4"/>
  <c r="O166" i="4"/>
  <c r="O81" i="4"/>
  <c r="O163" i="4"/>
  <c r="O4" i="4"/>
  <c r="P147" i="4" l="1"/>
  <c r="P8" i="4"/>
  <c r="P23" i="4"/>
  <c r="P40" i="4"/>
  <c r="P4" i="4"/>
  <c r="P65" i="4"/>
  <c r="P163" i="4"/>
  <c r="P140" i="4"/>
  <c r="P99" i="4"/>
  <c r="P114" i="4"/>
  <c r="P154" i="4"/>
  <c r="P111" i="4"/>
  <c r="P17" i="4"/>
  <c r="P9" i="4"/>
  <c r="P67" i="4"/>
  <c r="P81" i="4"/>
  <c r="P182" i="4"/>
  <c r="P176" i="4"/>
  <c r="P166" i="4"/>
  <c r="P48" i="4"/>
  <c r="P56" i="4"/>
  <c r="P29" i="4" l="1"/>
  <c r="P139" i="4"/>
  <c r="P138" i="4"/>
  <c r="P18" i="4"/>
  <c r="A3" i="4" l="1"/>
  <c r="A4" i="4" s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</calcChain>
</file>

<file path=xl/sharedStrings.xml><?xml version="1.0" encoding="utf-8"?>
<sst xmlns="http://schemas.openxmlformats.org/spreadsheetml/2006/main" count="1740" uniqueCount="603">
  <si>
    <t>DNAR</t>
  </si>
  <si>
    <t>DNAT</t>
  </si>
  <si>
    <t>DNBH</t>
  </si>
  <si>
    <t>DNBU</t>
  </si>
  <si>
    <t>DNBW</t>
  </si>
  <si>
    <t>DNDN</t>
  </si>
  <si>
    <t>DNGO</t>
  </si>
  <si>
    <t>DNGR</t>
  </si>
  <si>
    <t>DNIH</t>
  </si>
  <si>
    <t>DNJP</t>
  </si>
  <si>
    <t>DNJR</t>
  </si>
  <si>
    <t>DNJU</t>
  </si>
  <si>
    <t>DNJV</t>
  </si>
  <si>
    <t>DNKP</t>
  </si>
  <si>
    <t>DNLO</t>
  </si>
  <si>
    <t>DNMA</t>
  </si>
  <si>
    <t>DNME</t>
  </si>
  <si>
    <t>DNMQ</t>
  </si>
  <si>
    <t>DNPJ</t>
  </si>
  <si>
    <t>DNRJ</t>
  </si>
  <si>
    <t>DNRP</t>
  </si>
  <si>
    <t>DNSN</t>
  </si>
  <si>
    <t>DNTE</t>
  </si>
  <si>
    <t>DNUL</t>
  </si>
  <si>
    <t>DNVT</t>
  </si>
  <si>
    <t>SEDE</t>
  </si>
  <si>
    <t>DNMK</t>
  </si>
  <si>
    <t>DNIL</t>
  </si>
  <si>
    <t>DNKG</t>
  </si>
  <si>
    <t>DNHT</t>
  </si>
  <si>
    <t>DNCP</t>
  </si>
  <si>
    <t>DNPK</t>
  </si>
  <si>
    <t>DNCZ</t>
  </si>
  <si>
    <t>DNGL</t>
  </si>
  <si>
    <t>DNIZ</t>
  </si>
  <si>
    <t>DNNF</t>
  </si>
  <si>
    <t>id</t>
  </si>
  <si>
    <t>dependência_nav_brasil</t>
  </si>
  <si>
    <t>nome</t>
  </si>
  <si>
    <t>cargo</t>
  </si>
  <si>
    <t>matrícula</t>
  </si>
  <si>
    <t>origem</t>
  </si>
  <si>
    <t>destino</t>
  </si>
  <si>
    <t>início</t>
  </si>
  <si>
    <t>fim</t>
  </si>
  <si>
    <t>meio_de_transporte</t>
  </si>
  <si>
    <t>categoria_da_passagem_aérea</t>
  </si>
  <si>
    <t>valor_total_das_passagens</t>
  </si>
  <si>
    <t>padrão_de_diária</t>
  </si>
  <si>
    <t>número_de_diárias</t>
  </si>
  <si>
    <t>valor_total_diárias</t>
  </si>
  <si>
    <t>valor_total_viagem</t>
  </si>
  <si>
    <t>tipo_viagem</t>
  </si>
  <si>
    <t>motivo_viagem</t>
  </si>
  <si>
    <t>observação</t>
  </si>
  <si>
    <t>DNUR</t>
  </si>
  <si>
    <t>DNPP</t>
  </si>
  <si>
    <t>DNPL</t>
  </si>
  <si>
    <t>DNCJ</t>
  </si>
  <si>
    <t>DNTF</t>
  </si>
  <si>
    <t>DNPB</t>
  </si>
  <si>
    <t>DNUF</t>
  </si>
  <si>
    <t>DNMS</t>
  </si>
  <si>
    <t>DNBG</t>
  </si>
  <si>
    <t>DNB</t>
  </si>
  <si>
    <t>Aeroporto</t>
  </si>
  <si>
    <t>Aracaju/SE</t>
  </si>
  <si>
    <t>Alta Floresta/MT</t>
  </si>
  <si>
    <t>Bagé/RS</t>
  </si>
  <si>
    <t>Belo Horizonte/MG</t>
  </si>
  <si>
    <t>Baurú/SP</t>
  </si>
  <si>
    <t>Barra do Garças/MT</t>
  </si>
  <si>
    <t>Carajás/PA</t>
  </si>
  <si>
    <t>Campos dos Goytacazes/RJ</t>
  </si>
  <si>
    <t>Cruzeiro do Sul/AC</t>
  </si>
  <si>
    <t>Presidente Prudente/SP</t>
  </si>
  <si>
    <t>Galeão - Rio de Janeiro/RJ</t>
  </si>
  <si>
    <t>Goiânia/GO</t>
  </si>
  <si>
    <t>Guarulhos/SP</t>
  </si>
  <si>
    <t>Altamira/PA</t>
  </si>
  <si>
    <t>Itaituba/PA</t>
  </si>
  <si>
    <t>Ilhéus/BA</t>
  </si>
  <si>
    <t>Imperatriz/MA</t>
  </si>
  <si>
    <t>João Pessoa/PB</t>
  </si>
  <si>
    <t>Jacarepaguá-Rio de Janeiro/RJ</t>
  </si>
  <si>
    <t>Juazeiro do Norte/CE</t>
  </si>
  <si>
    <t>Joinville/SC</t>
  </si>
  <si>
    <t>Campina Grande/PB</t>
  </si>
  <si>
    <t>Campinas/SP</t>
  </si>
  <si>
    <t>Londrina/PR</t>
  </si>
  <si>
    <t>Marabá/PA</t>
  </si>
  <si>
    <t>Macaé/RJ</t>
  </si>
  <si>
    <t>Montes Claros/MG</t>
  </si>
  <si>
    <t>Macapá/AP</t>
  </si>
  <si>
    <t>Mossoró/RN</t>
  </si>
  <si>
    <t>Navegantes/SC</t>
  </si>
  <si>
    <t>Parnaíba/PI</t>
  </si>
  <si>
    <t>Palmas/TO</t>
  </si>
  <si>
    <t>Pelotas/RS</t>
  </si>
  <si>
    <t>Petrolina/PE</t>
  </si>
  <si>
    <t>Ponta Porã/MS</t>
  </si>
  <si>
    <t>Rio de Janeiro/RJ</t>
  </si>
  <si>
    <t>Ribeirão Preto/SP</t>
  </si>
  <si>
    <t>Santarém/PA</t>
  </si>
  <si>
    <t>Teresina/PI</t>
  </si>
  <si>
    <t>Tefé/AM</t>
  </si>
  <si>
    <t>Paulo Afonso/BA</t>
  </si>
  <si>
    <t>Uberlândia/MG</t>
  </si>
  <si>
    <t>Uberaba/MG</t>
  </si>
  <si>
    <t>Vitória/ES</t>
  </si>
  <si>
    <t>RJ/Rio de Janeiro</t>
  </si>
  <si>
    <t>SP/São Paulo</t>
  </si>
  <si>
    <t>DF/Brasília</t>
  </si>
  <si>
    <t>PE/Recife</t>
  </si>
  <si>
    <t>PA/Belém</t>
  </si>
  <si>
    <t>MG/Uberaba</t>
  </si>
  <si>
    <t>Administrativa</t>
  </si>
  <si>
    <t>Renovação do Certificado Médico Aeronáutico (CMA) para atendimento da ICA 63-15.</t>
  </si>
  <si>
    <t>Folga Agrupada conforme  NN GPE Nº 01/2021, ART.20 - INCISO IV.</t>
  </si>
  <si>
    <t>Brasília/DF</t>
  </si>
  <si>
    <t>GLAUCIO AMARIM DE SOUZA</t>
  </si>
  <si>
    <t>18.576-99</t>
  </si>
  <si>
    <t>ALADA</t>
  </si>
  <si>
    <t>LESLIE ALVES DE ANDRADE JUNIOR</t>
  </si>
  <si>
    <t>ROGERIO APARECIDO MONTEIRO</t>
  </si>
  <si>
    <t>47.489-81</t>
  </si>
  <si>
    <t>95.262-89</t>
  </si>
  <si>
    <t>SP/Campinas</t>
  </si>
  <si>
    <t>SP/Guarulhos</t>
  </si>
  <si>
    <t>Voo de Familiarização em Cabine de Pilotagem de Aeronaves conforme previsto na CIRCEA 100-80 e MPP SNA Nº 12/2024.</t>
  </si>
  <si>
    <t>RJ/Macaé</t>
  </si>
  <si>
    <t>RS/Porto Alegre</t>
  </si>
  <si>
    <t>EDNILTON OLIVEIRA DO NASCIMENTO</t>
  </si>
  <si>
    <t>ERIVANDO PEREIRA SOUZA</t>
  </si>
  <si>
    <t>ROCICLEY RODRIGUES DE SOUZA</t>
  </si>
  <si>
    <t>98.460-70</t>
  </si>
  <si>
    <t>98.071-81</t>
  </si>
  <si>
    <t>MG/Lagoa Santa</t>
  </si>
  <si>
    <t>Formação Profissional</t>
  </si>
  <si>
    <t>Aéreo</t>
  </si>
  <si>
    <t>Veículo Particular</t>
  </si>
  <si>
    <t>Terrestre</t>
  </si>
  <si>
    <t>Aéreo/Terrestre</t>
  </si>
  <si>
    <t>Veículo Empresa</t>
  </si>
  <si>
    <t>EMERSON ARAUJO CORDEIRO</t>
  </si>
  <si>
    <t>ALEXANDRE ALVES CARNAUBA</t>
  </si>
  <si>
    <t>JACSON NEVES DE OLIVEIRA</t>
  </si>
  <si>
    <t>EDGARD ANTUNES SCHERER</t>
  </si>
  <si>
    <t>EMANUEL BARBOSA COSTA RIBEIRO</t>
  </si>
  <si>
    <t>WALCI JORGE DO CARMO BARRETO</t>
  </si>
  <si>
    <t>16.414-36</t>
  </si>
  <si>
    <t>12.038-58</t>
  </si>
  <si>
    <t>99.578-42</t>
  </si>
  <si>
    <t>17.038-33</t>
  </si>
  <si>
    <t>97.346-73</t>
  </si>
  <si>
    <t>41.601-44</t>
  </si>
  <si>
    <t>AM/Manaus</t>
  </si>
  <si>
    <t>MG/Belo Horizonte</t>
  </si>
  <si>
    <t>RS/Bagé</t>
  </si>
  <si>
    <t>ANICETO JOZIEL RABELO GOMES ANDRADE</t>
  </si>
  <si>
    <t>JOELDER DA CONCEICAO PEREIRA</t>
  </si>
  <si>
    <t>RICARDO KRENING</t>
  </si>
  <si>
    <t>CARLOS ROBERTO SANTOS</t>
  </si>
  <si>
    <t>ALEXANDRE EDUARDO DA SILVA</t>
  </si>
  <si>
    <t>ADENILTON FRANCISCO DOS SANTOS</t>
  </si>
  <si>
    <t>TEODORICO SERRAO RODRIGUES</t>
  </si>
  <si>
    <t>13.155-49</t>
  </si>
  <si>
    <t>16.409-29</t>
  </si>
  <si>
    <t>13.287-32</t>
  </si>
  <si>
    <t>18.891-91</t>
  </si>
  <si>
    <t>47.383-97</t>
  </si>
  <si>
    <t>47.124-22</t>
  </si>
  <si>
    <t>95.148-87</t>
  </si>
  <si>
    <t>ES/Vitória</t>
  </si>
  <si>
    <t>MA/Alcântara</t>
  </si>
  <si>
    <t>PA/Itaituba</t>
  </si>
  <si>
    <t>MG/Confins</t>
  </si>
  <si>
    <t>CE/Fortaleza</t>
  </si>
  <si>
    <t>ANIEL BORGES DA COSTA</t>
  </si>
  <si>
    <t>CRISTIANO LOPES MELO</t>
  </si>
  <si>
    <t>MARCO AURELIO DE CARVALHO</t>
  </si>
  <si>
    <t>JAILMAR OLIVEIRA MIRANDA</t>
  </si>
  <si>
    <t>DENIS JOSE DA SILVA</t>
  </si>
  <si>
    <t>FABIANO IGNACIO LEITAO</t>
  </si>
  <si>
    <t>DANIEL CARLOS DE MENEZES</t>
  </si>
  <si>
    <t>MAURICIO BEZERRA DA SILVA</t>
  </si>
  <si>
    <t>WAGNER FUCHS</t>
  </si>
  <si>
    <t>ROBERVAL BIANCHI</t>
  </si>
  <si>
    <t>JULIO CESAR DE SOUZA</t>
  </si>
  <si>
    <t>LUCIANO FERREIRA DA SILVA</t>
  </si>
  <si>
    <t>EDGAR LUIS MELENDEZ BARROS</t>
  </si>
  <si>
    <t>JEANCARLO MACEDO</t>
  </si>
  <si>
    <t>RODRYGO ALVES DA ROCHA</t>
  </si>
  <si>
    <t>BRUNO EDUARDO GIAQUINTO BARROS</t>
  </si>
  <si>
    <t>MARCELO AMARAL TORRES</t>
  </si>
  <si>
    <t>LEANDRO BRAUN</t>
  </si>
  <si>
    <t>PEDRO MASSAKI SATO</t>
  </si>
  <si>
    <t>LEANDRO DE PAULA CARVALHO</t>
  </si>
  <si>
    <t>HENRIQUE RODRIGUES MARTINS</t>
  </si>
  <si>
    <t>RAFAEL FARIA AMORIM</t>
  </si>
  <si>
    <t>THIAGO COLARES DOS SANTOS</t>
  </si>
  <si>
    <t>95.913-74</t>
  </si>
  <si>
    <t>17.456-15</t>
  </si>
  <si>
    <t>63.791-90</t>
  </si>
  <si>
    <t>94.934-71</t>
  </si>
  <si>
    <t>47.074-11</t>
  </si>
  <si>
    <t>99.707-57</t>
  </si>
  <si>
    <t>17.723-18</t>
  </si>
  <si>
    <t>19.134-27</t>
  </si>
  <si>
    <t>13.288-30</t>
  </si>
  <si>
    <t>41.512-43</t>
  </si>
  <si>
    <t>18.737-02</t>
  </si>
  <si>
    <t>13.668-20</t>
  </si>
  <si>
    <t>18.743-07</t>
  </si>
  <si>
    <t>47.271-09</t>
  </si>
  <si>
    <t>13.348-38</t>
  </si>
  <si>
    <t>18.466-07</t>
  </si>
  <si>
    <t>13.841-32</t>
  </si>
  <si>
    <t>97.843-59</t>
  </si>
  <si>
    <t>99.372-62</t>
  </si>
  <si>
    <t>97.698-42</t>
  </si>
  <si>
    <t>16.177-24</t>
  </si>
  <si>
    <t>16.630-30</t>
  </si>
  <si>
    <t>19.215-27</t>
  </si>
  <si>
    <t>PA/Santarém</t>
  </si>
  <si>
    <t>GO/Goiânia</t>
  </si>
  <si>
    <t>RJ/Campos Dos Goytacazes</t>
  </si>
  <si>
    <t>PAELS 2026- Programa de atividades e emprego do laboratório de simulação.</t>
  </si>
  <si>
    <t>Curso ATM043-Planejamento de Espaço Aéreo</t>
  </si>
  <si>
    <t>ANALISTA SUPERIOR III</t>
  </si>
  <si>
    <t>ANALISTA SUPERIOR IV</t>
  </si>
  <si>
    <t>ANALISTA SUPERIOR I</t>
  </si>
  <si>
    <t>PROFISSIONAL DE METEOROLOGIA</t>
  </si>
  <si>
    <t>SP/São José Dos Campos</t>
  </si>
  <si>
    <t>Veículo Alugado</t>
  </si>
  <si>
    <t>PB/João Pessoa</t>
  </si>
  <si>
    <t>MARCO ANTONIO DE CASTILHOS OLIVEIRA COSTA</t>
  </si>
  <si>
    <t>EDMILSON JOSE COSTA</t>
  </si>
  <si>
    <t>MARCELO PINI</t>
  </si>
  <si>
    <t>DIOGO ALVES VERRI GARCIA DE SOUZA</t>
  </si>
  <si>
    <t>BRUNA ESPOSITO GONCALVES</t>
  </si>
  <si>
    <t>FERNANDO ANTONIO DE SOUZA FERREIRA JUNIOR</t>
  </si>
  <si>
    <t>GIBSON GAMA MOREIRA</t>
  </si>
  <si>
    <t>LEONARDO GENTIL SANTANA</t>
  </si>
  <si>
    <t>HENRIQUE DE SOUZA FERREIRA</t>
  </si>
  <si>
    <t>DANIEL SIMOES FERRY</t>
  </si>
  <si>
    <t>NIVALDO ALMEIDA DE LIMA JUNIOR</t>
  </si>
  <si>
    <t>ESTEFANO ARAUJO MONTEIRO</t>
  </si>
  <si>
    <t>DIEGO JOSE CUNHA QUEIROZ</t>
  </si>
  <si>
    <t>CARLOS DOUGLAS SANTOS DE MELO</t>
  </si>
  <si>
    <t>LILIAM SAYURI HIRATA</t>
  </si>
  <si>
    <t>RODRIGO VAZ DOS SANTOS</t>
  </si>
  <si>
    <t>GILBERTO GONZAGA DA SILVA</t>
  </si>
  <si>
    <t>JEFFERSON ANTONIO DA SILVA BARATA</t>
  </si>
  <si>
    <t>LOURIVAL FERREIRA NEVES NETO</t>
  </si>
  <si>
    <t>TAMARA ELENA BARCELOS</t>
  </si>
  <si>
    <t>IVAN CAVALCANTE DE ALMEIDA</t>
  </si>
  <si>
    <t>SERGIO MOTA DA SILVA</t>
  </si>
  <si>
    <t>EDESON OSTROSKI</t>
  </si>
  <si>
    <t>GABRIEL SOARES PINHEIRO FILHO</t>
  </si>
  <si>
    <t>JOAO NATALINO SOUZA DA CRUZ</t>
  </si>
  <si>
    <t>GILMAR RIBEIRO DE ALMEIDA</t>
  </si>
  <si>
    <t>MARCIO DE BARROS CASTILLO</t>
  </si>
  <si>
    <t>PAULO FRANCI FURTADO BRANDAO</t>
  </si>
  <si>
    <t>MARIANA PAGANOTI CRUZ</t>
  </si>
  <si>
    <t>VANESSA DA FONSECA</t>
  </si>
  <si>
    <t>SINVAL SILVA ALVES</t>
  </si>
  <si>
    <t>LUIZ ROBERTO PINHO DE CARVALHO</t>
  </si>
  <si>
    <t>ANTONIO ERNESTO PAULA FILHO</t>
  </si>
  <si>
    <t>MARIANA DA SILVA XIMENES</t>
  </si>
  <si>
    <t>EDELSON CUSTODIO MENDES</t>
  </si>
  <si>
    <t>ALESSANDRA VASCONCELOS CARDOSO</t>
  </si>
  <si>
    <t>PAULA VALERIA DE SOUZA MARQUES</t>
  </si>
  <si>
    <t>EDNELSON DE CASSIO TEIXEIRA</t>
  </si>
  <si>
    <t>ALLAN MELO MINERVINI</t>
  </si>
  <si>
    <t>EDUARDO CABRERA JUNIOR</t>
  </si>
  <si>
    <t>PAULO RIBEIRO DE ALBUQUERQUE UCHOA</t>
  </si>
  <si>
    <t>RAFAEL RODRIGUES LUZ</t>
  </si>
  <si>
    <t>EVALDO MANTOVANI</t>
  </si>
  <si>
    <t>CESAR AUGUSTO DA SILVA</t>
  </si>
  <si>
    <t>GIORDANI DE AVILA REIS</t>
  </si>
  <si>
    <t>HUGO BEZERRA DA SILVA</t>
  </si>
  <si>
    <t>FABIO DE SOUZA E SILVA</t>
  </si>
  <si>
    <t>NELSON ITSUO ASAKURA</t>
  </si>
  <si>
    <t>JAQUELINE SANTANA ALVES</t>
  </si>
  <si>
    <t>RAPHAEL BRISENO FROTA</t>
  </si>
  <si>
    <t>RAFAEL EMERIM ARAR</t>
  </si>
  <si>
    <t>DANIEL RODRIGUES PIRES BEZERRA</t>
  </si>
  <si>
    <t>PAULO JORGE NOGUEIRA NONATO</t>
  </si>
  <si>
    <t>BRENA FARIAS SANTOS</t>
  </si>
  <si>
    <t>CIBELE BURATO MENDES</t>
  </si>
  <si>
    <t>CLAUDIO MARCIO BATISTA DA SILVA</t>
  </si>
  <si>
    <t>WALCIRA MARIA DO CARMO BARRETO</t>
  </si>
  <si>
    <t>FLAVIA PEREIRA DA SILVA</t>
  </si>
  <si>
    <t>KALLEU TEIXEIRA CARNAVAL</t>
  </si>
  <si>
    <t>PEDRO YUKIO SATO</t>
  </si>
  <si>
    <t>RAFAEL PINTO SCHUENCK</t>
  </si>
  <si>
    <t>JOSE AMERICO PIRES SALGADO JUNIOR</t>
  </si>
  <si>
    <t>BRUNO BATISTA BOLFARINI</t>
  </si>
  <si>
    <t>DIEGO CARLOS DELMONTE</t>
  </si>
  <si>
    <t>ELLINE ALVES RODRIGUES</t>
  </si>
  <si>
    <t>MOISES SOUSA SANTOS</t>
  </si>
  <si>
    <t>EDSON FLORINDO RABELO IDO</t>
  </si>
  <si>
    <t>DIEGO DE JESUS MEDEIROS</t>
  </si>
  <si>
    <t>WAGNER PINHEIRO DE CARVALHO JUNIOR</t>
  </si>
  <si>
    <t>JOAO HENRIQUE DE FREITAS FERREIRA VIANA</t>
  </si>
  <si>
    <t>ANDRE SARTORI ALVIM</t>
  </si>
  <si>
    <t>MANOEL BARBOSA DA SILVA</t>
  </si>
  <si>
    <t>LEIDISON LIMA DOS SANTOS</t>
  </si>
  <si>
    <t>MILTON COHEN FERREIRA JUNIOR</t>
  </si>
  <si>
    <t>NAZARE GUIMARAES FAVA PINI</t>
  </si>
  <si>
    <t>THOMAZ GUIDO ABREU DE CAMARGO</t>
  </si>
  <si>
    <t>RODRIGO FRAIZ</t>
  </si>
  <si>
    <t>CARLOS HELTON DE ARAUJO AGUIAR</t>
  </si>
  <si>
    <t>GARDENY LIMA ALMEIDA PAREDES</t>
  </si>
  <si>
    <t>VERA LUCIA POLACHINI</t>
  </si>
  <si>
    <t>SERGIO MARCELINO DA SILVA</t>
  </si>
  <si>
    <t>DASSAIEV MORAES DE JESUS</t>
  </si>
  <si>
    <t>MARCO ANTONIO VARELA DA COSTA</t>
  </si>
  <si>
    <t>MARIANA PESSOA DE SA DA SILVA</t>
  </si>
  <si>
    <t>VAMBERTO FIGUEIREDO BATISTA</t>
  </si>
  <si>
    <t>MARIA DIAS DOS SANTOS</t>
  </si>
  <si>
    <t>ISMAEL GONZAGA MAGALHAES NETO</t>
  </si>
  <si>
    <t>EDUARDO LUIZ GRENTESKI</t>
  </si>
  <si>
    <t>SUENDEY RODRIGUES DE CARVALHO</t>
  </si>
  <si>
    <t>SAIMAM LUCENA</t>
  </si>
  <si>
    <t>MOISES JOSE DA SILVA VIVEIROS</t>
  </si>
  <si>
    <t>ARIEL DE FREITAS OLIVEIRA</t>
  </si>
  <si>
    <t>FABIO DE MELLO FILHO</t>
  </si>
  <si>
    <t>IGOR FABRICIO FEITOSA FREIRE FERNANDES</t>
  </si>
  <si>
    <t>RICARDO AUGUSTO PINHEIRO</t>
  </si>
  <si>
    <t>WENDEL LUIS DE AZEVEDO RODRIGUES</t>
  </si>
  <si>
    <t>CRISTINA JULIET DE JESUS REUTER</t>
  </si>
  <si>
    <t>CARLOS ALEXANDRE DA SILVA NETO</t>
  </si>
  <si>
    <t>BRUNO SILVA RODRIGUES DE SOUSA</t>
  </si>
  <si>
    <t>FLAVIA AUGUSTA CHAVES</t>
  </si>
  <si>
    <t>VANESSA PATRICIA DE SOUZA</t>
  </si>
  <si>
    <t>JOSE ALEXANDRE DA SILVA NETO</t>
  </si>
  <si>
    <t>ALEXANDRE AFONSO DANTAS</t>
  </si>
  <si>
    <t>NEI VASCONCELLOS MANHAES JUNIOR</t>
  </si>
  <si>
    <t>ANTONIUS CARVALHO ALMEIDA LIMA</t>
  </si>
  <si>
    <t>MARIO CAMAROTTO JUNIOR</t>
  </si>
  <si>
    <t>VITOR PEREIRA CORREA</t>
  </si>
  <si>
    <t>ISADORA CRISTINA ROSSATTI CERCHIARI</t>
  </si>
  <si>
    <t>BRENO LESSA LADEIRA</t>
  </si>
  <si>
    <t>LUCAS REIS DE MAGALHAES</t>
  </si>
  <si>
    <t>JOSYANE PEREIRA DA SILVA RODRIGUES</t>
  </si>
  <si>
    <t>ANDRE AUGUSTO CHINAGLIA DE FREITAS</t>
  </si>
  <si>
    <t>DAMIAO ESPINDOLA</t>
  </si>
  <si>
    <t>PRISCILLA DE CARVALHO FILGUEIRAS</t>
  </si>
  <si>
    <t>DEMETRIO CAMPOS GARCIA</t>
  </si>
  <si>
    <t>EDUARDO DAHER</t>
  </si>
  <si>
    <t>PAULO GEORGE JACOME DE CAMPOS JUNIOR</t>
  </si>
  <si>
    <t>RONALDO COSTA DO NASCIMENTO</t>
  </si>
  <si>
    <t>ELISON MONTAGNER</t>
  </si>
  <si>
    <t>VICTOR CESAR MONTEIRO LIMA</t>
  </si>
  <si>
    <t>AMANDA DE SOUSA MACHADO</t>
  </si>
  <si>
    <t>RAISSA TAYRINE ASSUNCAO AGUIAR</t>
  </si>
  <si>
    <t>THIAGO BRITO DE MATTOS</t>
  </si>
  <si>
    <t>98.415-75</t>
  </si>
  <si>
    <t>18.894-85</t>
  </si>
  <si>
    <t>95.368-73</t>
  </si>
  <si>
    <t>18.927-96</t>
  </si>
  <si>
    <t>18.968-83</t>
  </si>
  <si>
    <t>18.989-74</t>
  </si>
  <si>
    <t>96.384-70</t>
  </si>
  <si>
    <t>17.041-44</t>
  </si>
  <si>
    <t>18.702-21</t>
  </si>
  <si>
    <t>18.684-96</t>
  </si>
  <si>
    <t>12.044-63</t>
  </si>
  <si>
    <t>98.402-84</t>
  </si>
  <si>
    <t>18.690-02</t>
  </si>
  <si>
    <t>16.526-25</t>
  </si>
  <si>
    <t>11.769-24</t>
  </si>
  <si>
    <t>19.226-22</t>
  </si>
  <si>
    <t>94.066-94</t>
  </si>
  <si>
    <t>18.810-18</t>
  </si>
  <si>
    <t>98.009-86</t>
  </si>
  <si>
    <t>41.625-30</t>
  </si>
  <si>
    <t>13.315-53</t>
  </si>
  <si>
    <t>95.350-92</t>
  </si>
  <si>
    <t>96.281-80</t>
  </si>
  <si>
    <t>19.218-21</t>
  </si>
  <si>
    <t>41.220-56</t>
  </si>
  <si>
    <t>98.585-50</t>
  </si>
  <si>
    <t>16.026-45</t>
  </si>
  <si>
    <t>13.296-31</t>
  </si>
  <si>
    <t>47.261-12</t>
  </si>
  <si>
    <t>97.358-66</t>
  </si>
  <si>
    <t>13.838-21</t>
  </si>
  <si>
    <t>18.685-94</t>
  </si>
  <si>
    <t>18.720-19</t>
  </si>
  <si>
    <t>98.595-47</t>
  </si>
  <si>
    <t>96.993-45</t>
  </si>
  <si>
    <t>47.214-21</t>
  </si>
  <si>
    <t>18.649-98</t>
  </si>
  <si>
    <t>96.407-84</t>
  </si>
  <si>
    <t>99.628-53</t>
  </si>
  <si>
    <t>96.366-72</t>
  </si>
  <si>
    <t>47.064-14</t>
  </si>
  <si>
    <t>19.212-33</t>
  </si>
  <si>
    <t>90.592-93</t>
  </si>
  <si>
    <t>18.835-02</t>
  </si>
  <si>
    <t>97.493-60</t>
  </si>
  <si>
    <t>96.440-86</t>
  </si>
  <si>
    <t>95.349-77</t>
  </si>
  <si>
    <t>12.750-40</t>
  </si>
  <si>
    <t>13.308-50</t>
  </si>
  <si>
    <t>98.004-96</t>
  </si>
  <si>
    <t>95.366-77</t>
  </si>
  <si>
    <t>18.740-13</t>
  </si>
  <si>
    <t>15.314-6</t>
  </si>
  <si>
    <t>95.596-60</t>
  </si>
  <si>
    <t>47.561-99</t>
  </si>
  <si>
    <t>47.159-03</t>
  </si>
  <si>
    <t>18.812-14</t>
  </si>
  <si>
    <t>99.817-50</t>
  </si>
  <si>
    <t>18.760-07</t>
  </si>
  <si>
    <t>15.764-14</t>
  </si>
  <si>
    <t>18.435-18</t>
  </si>
  <si>
    <t>97.978-36</t>
  </si>
  <si>
    <t>18.759-91</t>
  </si>
  <si>
    <t>18.723-13</t>
  </si>
  <si>
    <t>11.491-43</t>
  </si>
  <si>
    <t>13.347-40</t>
  </si>
  <si>
    <t>18.796-85</t>
  </si>
  <si>
    <t>95.458-72</t>
  </si>
  <si>
    <t>18.465-09</t>
  </si>
  <si>
    <t>90.520-19</t>
  </si>
  <si>
    <t>18.732-12</t>
  </si>
  <si>
    <t>16.088-23</t>
  </si>
  <si>
    <t>95.369-71</t>
  </si>
  <si>
    <t>95.042-04</t>
  </si>
  <si>
    <t>18.761-05</t>
  </si>
  <si>
    <t>11.810-53</t>
  </si>
  <si>
    <t>12.228-53</t>
  </si>
  <si>
    <t>47.165-08</t>
  </si>
  <si>
    <t>94.731-85</t>
  </si>
  <si>
    <t>18.762-03</t>
  </si>
  <si>
    <t>19.222-30</t>
  </si>
  <si>
    <t>94.103-15</t>
  </si>
  <si>
    <t>41.700-42</t>
  </si>
  <si>
    <t>18.453-16</t>
  </si>
  <si>
    <t>95.041-06</t>
  </si>
  <si>
    <t>18.638-04</t>
  </si>
  <si>
    <t>13.336-45</t>
  </si>
  <si>
    <t>90.581-98</t>
  </si>
  <si>
    <t>13.285-36</t>
  </si>
  <si>
    <t>95.110-13</t>
  </si>
  <si>
    <t>97.901-71</t>
  </si>
  <si>
    <t>97.363-73</t>
  </si>
  <si>
    <t>47.032-27</t>
  </si>
  <si>
    <t>12.298-32</t>
  </si>
  <si>
    <t>18.139-22</t>
  </si>
  <si>
    <t>95.604-87</t>
  </si>
  <si>
    <t>96.370-81</t>
  </si>
  <si>
    <t>95.343-89</t>
  </si>
  <si>
    <t>16.982-98</t>
  </si>
  <si>
    <t>18.055-28</t>
  </si>
  <si>
    <t>11.746-36</t>
  </si>
  <si>
    <t>98.013-95</t>
  </si>
  <si>
    <t>18.738-99</t>
  </si>
  <si>
    <t>16.619-18</t>
  </si>
  <si>
    <t>18.813-12</t>
  </si>
  <si>
    <t>18.078-16</t>
  </si>
  <si>
    <t>18.145-27</t>
  </si>
  <si>
    <t>18.521-25</t>
  </si>
  <si>
    <t>47.466-93</t>
  </si>
  <si>
    <t>12.087-45</t>
  </si>
  <si>
    <t>47.182-08</t>
  </si>
  <si>
    <t>47.311-23</t>
  </si>
  <si>
    <t>13.220-64</t>
  </si>
  <si>
    <t>41.565-22</t>
  </si>
  <si>
    <t>19.069-12</t>
  </si>
  <si>
    <t>300.016-79</t>
  </si>
  <si>
    <t>19.099-03</t>
  </si>
  <si>
    <t>GERENTE G3</t>
  </si>
  <si>
    <t>ASSESSOR A1</t>
  </si>
  <si>
    <t>ASSESSOR A3</t>
  </si>
  <si>
    <t>COORDENADOR</t>
  </si>
  <si>
    <t>COORD. DE CONTRATOS</t>
  </si>
  <si>
    <t>LIDER DE PROJETOS</t>
  </si>
  <si>
    <t>CEO ALCANTARA/MA</t>
  </si>
  <si>
    <t>GER PROD E SERV AERO</t>
  </si>
  <si>
    <t>GERENTE G1</t>
  </si>
  <si>
    <t>SP/Presidente Prudente</t>
  </si>
  <si>
    <t>FRANÇA/Paris</t>
  </si>
  <si>
    <t>MG/Curvelo</t>
  </si>
  <si>
    <t>TO/Palmas</t>
  </si>
  <si>
    <t>MT/Alta Floresta</t>
  </si>
  <si>
    <t>RS/Canoas</t>
  </si>
  <si>
    <t>SC/Navegantes</t>
  </si>
  <si>
    <t>MG/Diamantina</t>
  </si>
  <si>
    <t>PI/Teresina</t>
  </si>
  <si>
    <t>RS/Taquara</t>
  </si>
  <si>
    <t>PR/Londrina</t>
  </si>
  <si>
    <t>PA/Parauapebas</t>
  </si>
  <si>
    <t>RN/Natal</t>
  </si>
  <si>
    <t>ITÁLIA/Rimmini</t>
  </si>
  <si>
    <t>Aéreo/Veic. Part.</t>
  </si>
  <si>
    <t>Aéreo/Veíc. Alugado</t>
  </si>
  <si>
    <t>Visita administrativa na ALADA e participação no Encontro Nacional das Estatais em Brasilia/DF.</t>
  </si>
  <si>
    <t>9º Encontro das Estatais e reunião ALADA em Brasília/DF.</t>
  </si>
  <si>
    <t>Exame de Proficiência em Língua Inglesa - EPLIS, em Recife/PE.</t>
  </si>
  <si>
    <t>Participar do Encontro Nacional das Estatais em Brasília/DF.</t>
  </si>
  <si>
    <t>Participar do 9º Encontro das Estatais da Zênite</t>
  </si>
  <si>
    <t>2ª Fase do Exame de Proficiência em Língua Inglesa - EPLIS, em Recife/PE.</t>
  </si>
  <si>
    <t>Representar a ALADA no world space business week(WSBW) 2026.</t>
  </si>
  <si>
    <t>2ª Fase do Exame de Proficiência em Língua Inglesa - EPLIS, em Belém/PA.</t>
  </si>
  <si>
    <t>Cobertura operacional, devido à degradação do efetivo PMET da DNSN.</t>
  </si>
  <si>
    <t>Cobertura operacional, devido à degradação do efetivo PMET da DNDN.</t>
  </si>
  <si>
    <t>Renovação do Certificado Médico Aeronáutico (CMA) para atendimento da ICA 63-15/2ª Fase do Exame de Proficiência em Língua Inglesa - EPLIS.</t>
  </si>
  <si>
    <t>MANUTENÇÃO PREVENTIVA NOS DME0200 DAS LOCALIDADES DE CURVELO (CVO), DIAMANTINA (DMT), IPATINGA (YPT), SETE LAGOAS (SLG), PARÁ DE MINAS (PMI) E TEÓFILO OTONI (TFO).</t>
  </si>
  <si>
    <t>Missão precursora de elétrica a ser realizada na DNB de Vitória/ES.</t>
  </si>
  <si>
    <t>Participar do curso MET011-Interpretação de imagens meteorológicas, no ICEA.</t>
  </si>
  <si>
    <t>Missão precursora de instalações elétricas na sala EMS.</t>
  </si>
  <si>
    <t>2ª Fase do Exame de Proficiência em Língua Inglesa - EPLIS.</t>
  </si>
  <si>
    <t>Composição escala PMET em DNPJ.</t>
  </si>
  <si>
    <t>Acompanhar perícia referente ao processo RT n. 0011116-25.2025.5.15.0053 designada para o dia 15/09/2026, às 11:30 horas, na Torre de Controle do Aeroporto de Viracopos (Campinas/SP).</t>
  </si>
  <si>
    <t>Levantamento de condições operacionais, conferência da configuração do sistema a acompanhamento dos testes necessários em relação aos Grupos Geradores.</t>
  </si>
  <si>
    <t>Folga Agrupada conforme  NN GPE Nº 01/2021, ART.20 - INCISO IV e Início da prorrogação da transferência.</t>
  </si>
  <si>
    <t>Manutenção preventiva nos sistemas elétricos da DNNF.</t>
  </si>
  <si>
    <t>Verificação e levantamento de necessidades para o restabelecimento do sistema de energia de emergência - grupos geradores.</t>
  </si>
  <si>
    <t>2ª fase EPLIS em SBSJ.</t>
  </si>
  <si>
    <t>Manutenção preventiva dos sistemas elétricos da ERA-A.</t>
  </si>
  <si>
    <t>2ª fase EPLIS no CRCEA-SE/SP.</t>
  </si>
  <si>
    <t>Manutenção preventiva dos sistemas elétricos.</t>
  </si>
  <si>
    <t>Cobertura Operacional, devido à degradação do efetivo PMET da DNSN (SANTAREM/PA</t>
  </si>
  <si>
    <t>Realizar Auditoria Interna da Qualidade na DNB em SBGR (Guarulhos/SP).</t>
  </si>
  <si>
    <t>Por solicitação do Comitê de Integridade, participar da Semana de Prevenção Ao Assédio.</t>
  </si>
  <si>
    <t>Missão de acompanhamento de voo do GEIV no DME DMT - DIAMANTINA (SNDT)</t>
  </si>
  <si>
    <t>Vistoria de homologação da EMS-3 da DNB em SBCP (Campos dos Goytacazes/RJ).</t>
  </si>
  <si>
    <t>Comparecer à reunião do Conselho de Administração da ALADA.</t>
  </si>
  <si>
    <t>Curso CTP006-CAPACITAÇÃO PARA INSTRUÇÃO PRÁTICA.</t>
  </si>
  <si>
    <t>CURSO CTP006 - CAPACITAÇÃO PARA INSTRUÇÃO PRÁTICA, NO CGNA (RIO DE JANEIRO/RJ).</t>
  </si>
  <si>
    <t>Auditoria Interna na DNB em SBGR (Guarulhos/SP).</t>
  </si>
  <si>
    <t>Participar da Semana de Prevenção ao Assédio promovida pelo Comitê de Integridade no Rio de Janeiro/RJ.</t>
  </si>
  <si>
    <t>Término da transferência provisória - retorno à localidade de origem DNAT.</t>
  </si>
  <si>
    <t>Término da transferência provisória - retorno à localidade de origem DNME.</t>
  </si>
  <si>
    <t>Manutenção corretiva no VHF da DNB em SBUR (Uberaba/MG).</t>
  </si>
  <si>
    <t>Realizar o acompanhamento técnico e a fiscalização dos serviços de adequação dos sistemas construtivos da Torre de Controle da DNB Teresina/PI.</t>
  </si>
  <si>
    <t>Participar do 3º Seminário de Conformidade de Produtos de Controle do Espaço Aéreo</t>
  </si>
  <si>
    <t>Missão de manutenção preventiva nos DME0200 das localidades de Curvelo (CVO), Diamantina (DMT), Ipatinga (YPT), Sete Lagoas (SLG), Pará de Minas (PMI) e Teófilo Otoni (TFO).</t>
  </si>
  <si>
    <t>Acompanhamento de diligenciamento pericial por determinação da Justiça do trabalho para verificação da existência de insalubridade nas atividades desenvolvidas por profissional de empresa prestadora de serviços.</t>
  </si>
  <si>
    <t>Manutenção elétrica DNJP.</t>
  </si>
  <si>
    <t>CURSO ASE 012 - CAPACITAÇÃO PARA FORMAÇÃO DE FACILITADORES DO TREINAMENTO EM GERENCIAMENTO DE RECURSOS DE EQUIPE.</t>
  </si>
  <si>
    <t>Manutenção preventiva e/ou corretiva e calibração nos equipamentos da DNCJ.</t>
  </si>
  <si>
    <t>ACOMPANHAR A VISITA AO CENTRO DE LANÇAMENTO DE ALCÂNTARA (CLA) DAS EMPRESAS ASTROGATE e IHI AEROSPACE CO LTD, NA CIDADE DE ALCÂNTARA-MA</t>
  </si>
  <si>
    <t>ACOMPANHAR A VISITA AO CENTRO DE LANÇAMENTO DA BARREIRA DO INFERNO (CLBI) DAS EMPRESAS BIZU SPACE, BRENG, OUTER SPACE e o IBAMA , NA CIDADE DE NATAL-RN</t>
  </si>
  <si>
    <t>Intervenção de manutenção elétrica do NDB da DNB em SBJP (João Pessoa/PB).</t>
  </si>
  <si>
    <t>Realizar manutenção de equipamentos meteorológicos e substituição do anemômetro para calibração.</t>
  </si>
  <si>
    <t>Acompanhamento de voo do GEIV no DME DMT - DIAMANTINA</t>
  </si>
  <si>
    <t>FISCALIZAÇÃO DE CONTRATOS, VERIFICAÇÃO DO SERVIÇO OPERACIONAL NAS ENB GAI, TQA e TQI E ACOMPANHAR PERÍCIA JUDICIAL</t>
  </si>
  <si>
    <t>VALIDAÇÃO e PILOTAGEM - PAELS APP-ME (Macaé/RJ) PROGRAMA DE ATIVIDADES E EMPREGO DO LABORATÓRIO DE SIMULAÇÃO.</t>
  </si>
  <si>
    <t>Participação do Workshop Técnico-Operacional - Ativação Da Rede Operacional Mínima (MON) em Cenários de Interferências GNSS no Rio de Janeiro/RJ.</t>
  </si>
  <si>
    <t>Participar do WORKSHOP-Ativação da Rede Operacional Mínima (MON).</t>
  </si>
  <si>
    <t>15ª Reunião Ordinária do Conselho de Administração - ALADA</t>
  </si>
  <si>
    <t>Estágio Operacional supervisionado para obtenção de Habilitação Técnica (HT) no C-AIS RJ (Rio de Janeiro/RJ).</t>
  </si>
  <si>
    <t>Retorno a localidade de origem após término da transferência provisória para DNSN</t>
  </si>
  <si>
    <t xml:space="preserve">Participação em eventos na BEX, na Cidade de Rimmini/ITÁLIA. </t>
  </si>
  <si>
    <t>Manutenção corretiva da alimentação elétrica do radar</t>
  </si>
  <si>
    <t>Retirada e transporte de sensores dos auxílios meteorológicos com zelo e perícia.</t>
  </si>
  <si>
    <t>Avaliação do sistema elétrico na DNB em Belo Horizonte e compatibilização de projetos com a Contratada Objetiva.</t>
  </si>
  <si>
    <t>Concluir a especificação dos itens de adequação da infraestrutura já sinalizados e solicitados pela DNB em SBKP (Campinas/SP) assim realizar eventual ajuste em relação ao escopo relacionado ao MPT</t>
  </si>
  <si>
    <t>PROFISSIONAL DE TRAFEGO AEREO</t>
  </si>
  <si>
    <t>PROFISSIONAL DE SERVICOS AEROPORTUARIOS</t>
  </si>
  <si>
    <t>PROFISSIONAL DE NAVEGACAO AEREA</t>
  </si>
  <si>
    <t>PROFISSIONAL DE NAVEGACAO AEREA/TIA</t>
  </si>
  <si>
    <t>PROFISSIONAL DE ENGENHARIA E MANUTENCAO</t>
  </si>
  <si>
    <t>PROFISSIONAL DE NAVEGACAO AEREA/OEA</t>
  </si>
  <si>
    <t>96.273-79</t>
  </si>
  <si>
    <t>AVIANCA Classic</t>
  </si>
  <si>
    <t>LATAM Full</t>
  </si>
  <si>
    <t>Mais AZUL/GOL Flex</t>
  </si>
  <si>
    <t>GOL Light/LATAM Light</t>
  </si>
  <si>
    <t>SEGURO VIAGEM</t>
  </si>
  <si>
    <t>BILHETE AÉREO POR CONTA DA ORGANIZADORA DO EVENTO.</t>
  </si>
  <si>
    <t>AZUL</t>
  </si>
  <si>
    <t>LATAM Light</t>
  </si>
  <si>
    <t>Mais AZUL</t>
  </si>
  <si>
    <t>Mais AZUL/GOL Classic</t>
  </si>
  <si>
    <t>GOL Light</t>
  </si>
  <si>
    <t>LATAM Standard</t>
  </si>
  <si>
    <t>GOL Classic</t>
  </si>
  <si>
    <t>Viagem antecipada devido cancelamento do curso.</t>
  </si>
  <si>
    <t>GOL Classic/LATAM Standard</t>
  </si>
  <si>
    <t>Mais AZUL/LATAM Standard</t>
  </si>
  <si>
    <t>AZUL/LATAM Light</t>
  </si>
  <si>
    <t>AZUL/GOL Light</t>
  </si>
  <si>
    <t>GOL Light/AZUL</t>
  </si>
  <si>
    <t>LATAM Light/GOL Light</t>
  </si>
  <si>
    <t>GOL Flex</t>
  </si>
  <si>
    <t>Mais AZUL/LATAM Light</t>
  </si>
  <si>
    <t>GOL Flex/LATAM Full</t>
  </si>
  <si>
    <t>GERENTE DE LANCAMENTO DE VEICULOS AEROESPACIAIS</t>
  </si>
  <si>
    <t>COORDENADOR DE METEOROLOGIA</t>
  </si>
  <si>
    <t>ENGENHEIRO DE SEGURANCA DO TRABALHO</t>
  </si>
  <si>
    <t>COORDENADOR C2</t>
  </si>
  <si>
    <t>ENGENHEIRA CIVIL</t>
  </si>
  <si>
    <t>DIRETOR DE ADMINISTRACAO</t>
  </si>
  <si>
    <t>TECNICO EM EDIFICACOES</t>
  </si>
  <si>
    <t>COORDENADOR DE PESQUISA, DESENVOLVIMENTO E INOVACAO</t>
  </si>
  <si>
    <t>300.017-79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</si>
</sst>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416]d\-mmm\-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Century Gothic"/>
      <family val="2"/>
    </font>
    <font>
      <sz val="9"/>
      <color theme="1"/>
      <name val="Century Gothic"/>
      <family val="2"/>
    </font>
    <font>
      <sz val="9"/>
      <name val="Century Gothic"/>
      <family val="2"/>
    </font>
    <font>
      <b/>
      <sz val="9"/>
      <color rgb="FFC00000"/>
      <name val="Century Gothic"/>
      <family val="2"/>
    </font>
    <font>
      <sz val="9"/>
      <color theme="0"/>
      <name val="Century Gothic"/>
      <family val="2"/>
    </font>
    <font>
      <b/>
      <sz val="9"/>
      <color theme="1"/>
      <name val="Century Gothic"/>
      <family val="2"/>
    </font>
    <font>
      <sz val="7"/>
      <color theme="1"/>
      <name val="Century Gothic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entury Gothic"/>
      <family val="2"/>
    </font>
    <font>
      <sz val="7"/>
      <name val="Century Gothic"/>
      <family val="2"/>
    </font>
    <font>
      <b/>
      <sz val="7"/>
      <color theme="1"/>
      <name val="Century Gothic"/>
      <family val="2"/>
    </font>
    <font>
      <b/>
      <sz val="9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43" fontId="2" fillId="2" borderId="4" xfId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right" vertical="center"/>
    </xf>
    <xf numFmtId="43" fontId="4" fillId="0" borderId="1" xfId="1" applyFont="1" applyFill="1" applyBorder="1" applyAlignment="1">
      <alignment horizontal="right" vertical="center"/>
    </xf>
    <xf numFmtId="43" fontId="3" fillId="0" borderId="1" xfId="1" applyFont="1" applyFill="1" applyBorder="1" applyAlignment="1">
      <alignment vertical="center"/>
    </xf>
    <xf numFmtId="43" fontId="3" fillId="0" borderId="0" xfId="1" applyFont="1" applyAlignment="1">
      <alignment horizontal="center" vertical="center"/>
    </xf>
    <xf numFmtId="43" fontId="3" fillId="0" borderId="0" xfId="1" applyFont="1" applyAlignment="1">
      <alignment vertical="center"/>
    </xf>
    <xf numFmtId="4" fontId="6" fillId="2" borderId="4" xfId="1" applyNumberFormat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Alignment="1">
      <alignment vertical="center"/>
    </xf>
    <xf numFmtId="4" fontId="7" fillId="0" borderId="0" xfId="1" applyNumberFormat="1" applyFont="1" applyAlignment="1">
      <alignment vertical="center"/>
    </xf>
    <xf numFmtId="4" fontId="7" fillId="0" borderId="2" xfId="1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4" fontId="3" fillId="0" borderId="1" xfId="1" applyNumberFormat="1" applyFont="1" applyFill="1" applyBorder="1" applyAlignment="1">
      <alignment vertical="center"/>
    </xf>
    <xf numFmtId="0" fontId="10" fillId="0" borderId="0" xfId="0" applyFont="1"/>
    <xf numFmtId="43" fontId="4" fillId="0" borderId="1" xfId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4" fontId="3" fillId="0" borderId="2" xfId="1" applyNumberFormat="1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4" fontId="4" fillId="0" borderId="1" xfId="1" applyNumberFormat="1" applyFont="1" applyFill="1" applyBorder="1" applyAlignment="1">
      <alignment vertical="center"/>
    </xf>
    <xf numFmtId="43" fontId="4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vertical="center"/>
    </xf>
    <xf numFmtId="4" fontId="3" fillId="0" borderId="1" xfId="1" applyNumberFormat="1" applyFont="1" applyBorder="1" applyAlignment="1">
      <alignment vertical="center"/>
    </xf>
    <xf numFmtId="0" fontId="13" fillId="3" borderId="1" xfId="0" applyFont="1" applyFill="1" applyBorder="1" applyAlignment="1">
      <alignment vertical="center" wrapText="1"/>
    </xf>
    <xf numFmtId="164" fontId="14" fillId="3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Vírgula" xfId="1" builtinId="3"/>
    <cellStyle name="Vírgula 2" xfId="2" xr:uid="{374D5D37-7803-489B-96CD-FD664FB888AE}"/>
  </cellStyles>
  <dxfs count="24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7"/>
        <name val="Century Gothic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7"/>
        <color theme="1"/>
        <name val="Century Gothic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name val="Century Gothic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entury Gothic"/>
        <family val="2"/>
        <scheme val="none"/>
      </font>
      <numFmt numFmtId="4" formatCode="#,##0.00"/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entury Gothic"/>
        <family val="2"/>
        <scheme val="none"/>
      </font>
      <numFmt numFmtId="4" formatCode="#,##0.0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name val="Century Gothic"/>
        <family val="2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entury Gothic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none"/>
      </font>
      <numFmt numFmtId="35" formatCode="_-* #,##0.00_-;\-* #,##0.00_-;_-* &quot;-&quot;??_-;_-@_-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none"/>
      </font>
      <numFmt numFmtId="164" formatCode="[$-416]d\-mmm\-yy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none"/>
      </font>
      <numFmt numFmtId="164" formatCode="[$-416]d\-mmm\-yy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name val="Century Gothic"/>
        <family val="2"/>
        <scheme val="none"/>
      </font>
      <numFmt numFmtId="164" formatCode="[$-416]d\-mmm\-yy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strike val="0"/>
        <outline val="0"/>
        <shadow val="0"/>
        <u val="none"/>
        <vertAlign val="baseline"/>
        <sz val="9"/>
        <name val="Century Gothic"/>
        <family val="2"/>
        <scheme val="none"/>
      </font>
      <numFmt numFmtId="164" formatCode="[$-416]d\-mmm\-yy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entury Gothic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entury Gothic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entury Gothic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entury Gothic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name val="Century Gothic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entury Gothic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name val="Century Gothic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entury Gothic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entury Gothic"/>
        <family val="2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897756-FC28-420B-BDCF-D256A28D50F7}" name="Tabela13" displayName="Tabela13" ref="A1:S189" totalsRowShown="0" headerRowDxfId="23" dataDxfId="22" tableBorderDxfId="21">
  <autoFilter ref="A1:S189" xr:uid="{A9405476-C170-45A9-BA68-5AA697D1ABD2}"/>
  <sortState xmlns:xlrd2="http://schemas.microsoft.com/office/spreadsheetml/2017/richdata2" ref="A2:S189">
    <sortCondition ref="B2:B189"/>
  </sortState>
  <tableColumns count="19">
    <tableColumn id="1" xr3:uid="{07EF72C9-6CE4-4FD2-A3A6-A7004D6B160C}" name="id" dataDxfId="20"/>
    <tableColumn id="15" xr3:uid="{02561E63-05F4-4EE0-BE1A-9BAAE52809B8}" name="dependência_nav_brasil" dataDxfId="19"/>
    <tableColumn id="2" xr3:uid="{3832C4B7-4473-4471-A6B9-E102B073E900}" name="nome" dataDxfId="18"/>
    <tableColumn id="18" xr3:uid="{879F3336-43AE-4549-9CF7-198FD40234FF}" name="matrícula" dataDxfId="17"/>
    <tableColumn id="19" xr3:uid="{C4D9CDF6-CF21-429A-8768-5786D1621DD7}" name="cargo" dataDxfId="16"/>
    <tableColumn id="21" xr3:uid="{0E7D8F0E-9C93-40FA-9A11-38684B47CC97}" name="origem" dataDxfId="15">
      <calculatedColumnFormula>IF(Tabela13[[#This Row],[dependência_nav_brasil]]="","",_xlfn.XLOOKUP(Tabela13[[#This Row],[dependência_nav_brasil]],Tabela1[DNB],Tabela1[Aeroporto],"",0,1))</calculatedColumnFormula>
    </tableColumn>
    <tableColumn id="20" xr3:uid="{35D1755E-3EB8-4DE3-A566-C01E1C1B7109}" name="destino" dataDxfId="14"/>
    <tableColumn id="3" xr3:uid="{567D362C-A5C5-4A7C-B5F1-014CE068561D}" name="início" dataDxfId="13"/>
    <tableColumn id="4" xr3:uid="{0DB5BCA2-25ED-4BB1-8B23-B66AE375068F}" name="fim" dataDxfId="12"/>
    <tableColumn id="14" xr3:uid="{3AD579B3-DAA5-4AAC-9C27-DD41F98B0287}" name="meio_de_transporte" dataDxfId="11"/>
    <tableColumn id="22" xr3:uid="{8F56D590-09A2-4E29-92BE-A5E1A948D1A3}" name="categoria_da_passagem_aérea" dataDxfId="10"/>
    <tableColumn id="16" xr3:uid="{C0F1580B-B9DF-4AAE-8F24-B8292755100E}" name="valor_total_das_passagens" dataDxfId="9" dataCellStyle="Vírgula"/>
    <tableColumn id="5" xr3:uid="{260CCBF7-3C23-4C17-9CA0-985FF5A24167}" name="padrão_de_diária" dataDxfId="8" dataCellStyle="Vírgula"/>
    <tableColumn id="6" xr3:uid="{53CD83FE-4959-441D-AD99-C73A60D5EB2F}" name="número_de_diárias" dataDxfId="7"/>
    <tableColumn id="7" xr3:uid="{A66D235A-E102-4DDF-B9E1-B5136B829B61}" name="valor_total_diárias" dataDxfId="6" dataCellStyle="Vírgula">
      <calculatedColumnFormula>Tabela13[[#This Row],[padrão_de_diária]]*Tabela13[[#This Row],[número_de_diárias]]</calculatedColumnFormula>
    </tableColumn>
    <tableColumn id="17" xr3:uid="{44AAE461-FE97-4C2C-AD05-0D871EA2800D}" name="valor_total_viagem" dataDxfId="5" dataCellStyle="Vírgula">
      <calculatedColumnFormula>IFERROR(IF(Tabela13[[#This Row],[valor_total_das_passagens]]+Tabela13[[#This Row],[valor_total_diárias]]=0,0,Tabela13[[#This Row],[valor_total_das_passagens]]+Tabela13[[#This Row],[valor_total_diárias]]),0)</calculatedColumnFormula>
    </tableColumn>
    <tableColumn id="8" xr3:uid="{DB47C520-9D47-447C-8B1A-4E55EAFA8730}" name="tipo_viagem" dataDxfId="4"/>
    <tableColumn id="11" xr3:uid="{43F6867A-ACDF-4161-8926-AF0FFDC86584}" name="motivo_viagem" dataDxfId="3"/>
    <tableColumn id="12" xr3:uid="{B10969E8-E4AD-4CD6-BB99-5AA24AF30B2E}" name="observação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CFD571-BBC7-4699-B28D-6A89DFBAB975}" name="Tabela1" displayName="Tabela1" ref="A1:B47" totalsRowShown="0" headerRowDxfId="1">
  <autoFilter ref="A1:B47" xr:uid="{23CFD571-BBC7-4699-B28D-6A89DFBAB975}"/>
  <sortState xmlns:xlrd2="http://schemas.microsoft.com/office/spreadsheetml/2017/richdata2" ref="A2:B47">
    <sortCondition ref="A2:A47"/>
  </sortState>
  <tableColumns count="2">
    <tableColumn id="1" xr3:uid="{5EC2B888-BC0B-4912-9E53-7BB0FF620DE9}" name="DNB"/>
    <tableColumn id="2" xr3:uid="{E922DE68-E433-4CDB-B9F4-AE0EA45B68EA}" name="Aeroport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1E971-5525-495D-98F6-37621F3A8E2C}">
  <dimension ref="A1:S189"/>
  <sheetViews>
    <sheetView showGridLines="0" tabSelected="1" zoomScale="110" zoomScaleNormal="11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4" sqref="E4"/>
    </sheetView>
  </sheetViews>
  <sheetFormatPr defaultColWidth="0" defaultRowHeight="15.95" customHeight="1" x14ac:dyDescent="0.25"/>
  <cols>
    <col min="1" max="1" width="5.7109375" style="1" customWidth="1"/>
    <col min="2" max="2" width="8.7109375" style="1" customWidth="1"/>
    <col min="3" max="3" width="40" style="5" bestFit="1" customWidth="1"/>
    <col min="4" max="4" width="12.5703125" style="1" bestFit="1" customWidth="1"/>
    <col min="5" max="5" width="49" style="5" customWidth="1"/>
    <col min="6" max="6" width="21.140625" style="5" customWidth="1"/>
    <col min="7" max="7" width="25.140625" style="5" customWidth="1"/>
    <col min="8" max="9" width="9.85546875" style="10" bestFit="1" customWidth="1"/>
    <col min="10" max="10" width="25.140625" style="10" customWidth="1"/>
    <col min="11" max="11" width="29" style="10" customWidth="1"/>
    <col min="12" max="12" width="11.7109375" style="23" customWidth="1"/>
    <col min="13" max="13" width="10.7109375" style="24" customWidth="1"/>
    <col min="14" max="14" width="14.28515625" style="11" customWidth="1"/>
    <col min="15" max="15" width="11.7109375" style="27" customWidth="1"/>
    <col min="16" max="16" width="16.140625" style="28" customWidth="1"/>
    <col min="17" max="17" width="20.7109375" style="5" bestFit="1" customWidth="1"/>
    <col min="18" max="18" width="94" style="9" bestFit="1" customWidth="1"/>
    <col min="19" max="19" width="38.28515625" style="9" bestFit="1" customWidth="1"/>
    <col min="20" max="16384" width="9.140625" style="5" hidden="1"/>
  </cols>
  <sheetData>
    <row r="1" spans="1:19" s="12" customFormat="1" ht="54" x14ac:dyDescent="0.25">
      <c r="A1" s="14" t="s">
        <v>36</v>
      </c>
      <c r="B1" s="15" t="s">
        <v>37</v>
      </c>
      <c r="C1" s="15" t="s">
        <v>38</v>
      </c>
      <c r="D1" s="15" t="s">
        <v>40</v>
      </c>
      <c r="E1" s="15" t="s">
        <v>39</v>
      </c>
      <c r="F1" s="15" t="s">
        <v>41</v>
      </c>
      <c r="G1" s="15" t="s">
        <v>42</v>
      </c>
      <c r="H1" s="16" t="s">
        <v>43</v>
      </c>
      <c r="I1" s="16" t="s">
        <v>44</v>
      </c>
      <c r="J1" s="16" t="s">
        <v>45</v>
      </c>
      <c r="K1" s="16" t="s">
        <v>46</v>
      </c>
      <c r="L1" s="19" t="s">
        <v>47</v>
      </c>
      <c r="M1" s="19" t="s">
        <v>48</v>
      </c>
      <c r="N1" s="17" t="s">
        <v>49</v>
      </c>
      <c r="O1" s="25" t="s">
        <v>50</v>
      </c>
      <c r="P1" s="26" t="s">
        <v>51</v>
      </c>
      <c r="Q1" s="15" t="s">
        <v>52</v>
      </c>
      <c r="R1" s="18" t="s">
        <v>53</v>
      </c>
      <c r="S1" s="14" t="s">
        <v>54</v>
      </c>
    </row>
    <row r="2" spans="1:19" s="7" customFormat="1" ht="15.95" customHeight="1" x14ac:dyDescent="0.25">
      <c r="A2" s="2">
        <v>1</v>
      </c>
      <c r="B2" s="2" t="s">
        <v>122</v>
      </c>
      <c r="C2" s="3" t="s">
        <v>244</v>
      </c>
      <c r="D2" s="4">
        <v>20000287</v>
      </c>
      <c r="E2" s="3" t="s">
        <v>480</v>
      </c>
      <c r="F2" s="3" t="str">
        <f>IF(Tabela13[[#This Row],[dependência_nav_brasil]]="","",_xlfn.XLOOKUP(Tabela13[[#This Row],[dependência_nav_brasil]],Tabela1[DNB],Tabela1[Aeroporto],"",0,1))</f>
        <v>Brasília/DF</v>
      </c>
      <c r="G2" s="3" t="s">
        <v>486</v>
      </c>
      <c r="H2" s="6">
        <v>46278</v>
      </c>
      <c r="I2" s="6">
        <v>46283.5</v>
      </c>
      <c r="J2" s="6" t="s">
        <v>139</v>
      </c>
      <c r="K2" s="6" t="s">
        <v>571</v>
      </c>
      <c r="L2" s="34">
        <v>12905.99</v>
      </c>
      <c r="M2" s="22">
        <v>390</v>
      </c>
      <c r="N2" s="37">
        <v>5.5</v>
      </c>
      <c r="O2" s="32">
        <f>Tabela13[[#This Row],[padrão_de_diária]]*Tabela13[[#This Row],[número_de_diárias]]</f>
        <v>2145</v>
      </c>
      <c r="P2" s="29">
        <f>IFERROR(IF(Tabela13[[#This Row],[valor_total_das_passagens]]+Tabela13[[#This Row],[valor_total_diárias]]=0,0,Tabela13[[#This Row],[valor_total_das_passagens]]+Tabela13[[#This Row],[valor_total_diárias]]),0)</f>
        <v>15050.99</v>
      </c>
      <c r="Q2" s="3" t="s">
        <v>116</v>
      </c>
      <c r="R2" s="31" t="s">
        <v>507</v>
      </c>
      <c r="S2" s="40"/>
    </row>
    <row r="3" spans="1:19" ht="15.95" customHeight="1" x14ac:dyDescent="0.25">
      <c r="A3" s="2">
        <f>A2+1</f>
        <v>2</v>
      </c>
      <c r="B3" s="2" t="s">
        <v>122</v>
      </c>
      <c r="C3" s="3" t="s">
        <v>245</v>
      </c>
      <c r="D3" s="4">
        <v>20000387</v>
      </c>
      <c r="E3" s="3" t="s">
        <v>481</v>
      </c>
      <c r="F3" s="3" t="str">
        <f>IF(Tabela13[[#This Row],[dependência_nav_brasil]]="","",_xlfn.XLOOKUP(Tabela13[[#This Row],[dependência_nav_brasil]],Tabela1[DNB],Tabela1[Aeroporto],"",0,1))</f>
        <v>Brasília/DF</v>
      </c>
      <c r="G3" s="3" t="s">
        <v>486</v>
      </c>
      <c r="H3" s="6">
        <v>46278</v>
      </c>
      <c r="I3" s="6">
        <v>46283.5</v>
      </c>
      <c r="J3" s="6" t="s">
        <v>139</v>
      </c>
      <c r="K3" s="6" t="s">
        <v>571</v>
      </c>
      <c r="L3" s="34">
        <v>12905.99</v>
      </c>
      <c r="M3" s="22">
        <v>390</v>
      </c>
      <c r="N3" s="37">
        <v>5.5</v>
      </c>
      <c r="O3" s="32">
        <f>Tabela13[[#This Row],[padrão_de_diária]]*Tabela13[[#This Row],[número_de_diárias]]</f>
        <v>2145</v>
      </c>
      <c r="P3" s="29">
        <f>IFERROR(IF(Tabela13[[#This Row],[valor_total_das_passagens]]+Tabela13[[#This Row],[valor_total_diárias]]=0,0,Tabela13[[#This Row],[valor_total_das_passagens]]+Tabela13[[#This Row],[valor_total_diárias]]),0)</f>
        <v>15050.99</v>
      </c>
      <c r="Q3" s="3" t="s">
        <v>116</v>
      </c>
      <c r="R3" s="31" t="s">
        <v>507</v>
      </c>
      <c r="S3" s="40"/>
    </row>
    <row r="4" spans="1:19" ht="15.95" customHeight="1" x14ac:dyDescent="0.25">
      <c r="A4" s="2">
        <f t="shared" ref="A4:A66" si="0">A3+1</f>
        <v>3</v>
      </c>
      <c r="B4" s="2" t="s">
        <v>122</v>
      </c>
      <c r="C4" s="3" t="s">
        <v>133</v>
      </c>
      <c r="D4" s="4">
        <v>101385</v>
      </c>
      <c r="E4" s="3" t="s">
        <v>594</v>
      </c>
      <c r="F4" s="3" t="str">
        <f>IF(Tabela13[[#This Row],[dependência_nav_brasil]]="","",_xlfn.XLOOKUP(Tabela13[[#This Row],[dependência_nav_brasil]],Tabela1[DNB],Tabela1[Aeroporto],"",0,1))</f>
        <v>Brasília/DF</v>
      </c>
      <c r="G4" s="3" t="s">
        <v>174</v>
      </c>
      <c r="H4" s="6">
        <v>46273</v>
      </c>
      <c r="I4" s="6">
        <v>46274.5</v>
      </c>
      <c r="J4" s="6" t="s">
        <v>139</v>
      </c>
      <c r="K4" s="6" t="s">
        <v>572</v>
      </c>
      <c r="L4" s="34">
        <v>7511.78</v>
      </c>
      <c r="M4" s="22">
        <v>462</v>
      </c>
      <c r="N4" s="37">
        <v>1.5</v>
      </c>
      <c r="O4" s="32">
        <f>Tabela13[[#This Row],[padrão_de_diária]]*Tabela13[[#This Row],[número_de_diárias]]</f>
        <v>693</v>
      </c>
      <c r="P4" s="29">
        <f>IFERROR(IF(Tabela13[[#This Row],[valor_total_das_passagens]]+Tabela13[[#This Row],[valor_total_diárias]]=0,0,Tabela13[[#This Row],[valor_total_das_passagens]]+Tabela13[[#This Row],[valor_total_diárias]]),0)</f>
        <v>8204.7799999999988</v>
      </c>
      <c r="Q4" s="3" t="s">
        <v>116</v>
      </c>
      <c r="R4" s="31" t="s">
        <v>547</v>
      </c>
      <c r="S4" s="40"/>
    </row>
    <row r="5" spans="1:19" s="7" customFormat="1" ht="15.95" customHeight="1" x14ac:dyDescent="0.25">
      <c r="A5" s="2">
        <f t="shared" si="0"/>
        <v>4</v>
      </c>
      <c r="B5" s="2" t="s">
        <v>122</v>
      </c>
      <c r="C5" s="3" t="s">
        <v>133</v>
      </c>
      <c r="D5" s="4">
        <v>101385</v>
      </c>
      <c r="E5" s="3" t="s">
        <v>594</v>
      </c>
      <c r="F5" s="3" t="str">
        <f>IF(Tabela13[[#This Row],[dependência_nav_brasil]]="","",_xlfn.XLOOKUP(Tabela13[[#This Row],[dependência_nav_brasil]],Tabela1[DNB],Tabela1[Aeroporto],"",0,1))</f>
        <v>Brasília/DF</v>
      </c>
      <c r="G5" s="3" t="s">
        <v>497</v>
      </c>
      <c r="H5" s="6">
        <v>46279</v>
      </c>
      <c r="I5" s="6">
        <v>46281.5</v>
      </c>
      <c r="J5" s="6" t="s">
        <v>139</v>
      </c>
      <c r="K5" s="6" t="s">
        <v>573</v>
      </c>
      <c r="L5" s="34">
        <v>3453.5099999999998</v>
      </c>
      <c r="M5" s="22">
        <v>514</v>
      </c>
      <c r="N5" s="37">
        <v>2.5</v>
      </c>
      <c r="O5" s="32">
        <f>Tabela13[[#This Row],[padrão_de_diária]]*Tabela13[[#This Row],[número_de_diárias]]</f>
        <v>1285</v>
      </c>
      <c r="P5" s="29">
        <f>IFERROR(IF(Tabela13[[#This Row],[valor_total_das_passagens]]+Tabela13[[#This Row],[valor_total_diárias]]=0,0,Tabela13[[#This Row],[valor_total_das_passagens]]+Tabela13[[#This Row],[valor_total_diárias]]),0)</f>
        <v>4738.51</v>
      </c>
      <c r="Q5" s="3" t="s">
        <v>116</v>
      </c>
      <c r="R5" s="31" t="s">
        <v>548</v>
      </c>
      <c r="S5" s="40"/>
    </row>
    <row r="6" spans="1:19" s="7" customFormat="1" ht="15.95" customHeight="1" x14ac:dyDescent="0.25">
      <c r="A6" s="2">
        <f t="shared" si="0"/>
        <v>5</v>
      </c>
      <c r="B6" s="2" t="s">
        <v>122</v>
      </c>
      <c r="C6" s="3" t="s">
        <v>333</v>
      </c>
      <c r="D6" s="4">
        <v>101777</v>
      </c>
      <c r="E6" s="3" t="s">
        <v>482</v>
      </c>
      <c r="F6" s="3" t="str">
        <f>IF(Tabela13[[#This Row],[dependência_nav_brasil]]="","",_xlfn.XLOOKUP(Tabela13[[#This Row],[dependência_nav_brasil]],Tabela1[DNB],Tabela1[Aeroporto],"",0,1))</f>
        <v>Brasília/DF</v>
      </c>
      <c r="G6" s="3" t="s">
        <v>497</v>
      </c>
      <c r="H6" s="6">
        <v>46279</v>
      </c>
      <c r="I6" s="6">
        <v>46281.5</v>
      </c>
      <c r="J6" s="6" t="s">
        <v>139</v>
      </c>
      <c r="K6" s="6" t="s">
        <v>574</v>
      </c>
      <c r="L6" s="34">
        <v>6197.86</v>
      </c>
      <c r="M6" s="22">
        <v>514</v>
      </c>
      <c r="N6" s="37">
        <v>2.5</v>
      </c>
      <c r="O6" s="32">
        <f>Tabela13[[#This Row],[padrão_de_diária]]*Tabela13[[#This Row],[número_de_diárias]]</f>
        <v>1285</v>
      </c>
      <c r="P6" s="29">
        <f>IFERROR(IF(Tabela13[[#This Row],[valor_total_das_passagens]]+Tabela13[[#This Row],[valor_total_diárias]]=0,0,Tabela13[[#This Row],[valor_total_das_passagens]]+Tabela13[[#This Row],[valor_total_diárias]]),0)</f>
        <v>7482.86</v>
      </c>
      <c r="Q6" s="3" t="s">
        <v>116</v>
      </c>
      <c r="R6" s="31" t="s">
        <v>548</v>
      </c>
      <c r="S6" s="40"/>
    </row>
    <row r="7" spans="1:19" ht="15.95" customHeight="1" x14ac:dyDescent="0.25">
      <c r="A7" s="2">
        <f t="shared" si="0"/>
        <v>6</v>
      </c>
      <c r="B7" s="2" t="s">
        <v>122</v>
      </c>
      <c r="C7" s="3" t="s">
        <v>354</v>
      </c>
      <c r="D7" s="4">
        <v>30001979</v>
      </c>
      <c r="E7" s="3" t="s">
        <v>483</v>
      </c>
      <c r="F7" s="3" t="str">
        <f>IF(Tabela13[[#This Row],[dependência_nav_brasil]]="","",_xlfn.XLOOKUP(Tabela13[[#This Row],[dependência_nav_brasil]],Tabela1[DNB],Tabela1[Aeroporto],"",0,1))</f>
        <v>Brasília/DF</v>
      </c>
      <c r="G7" s="3" t="s">
        <v>498</v>
      </c>
      <c r="H7" s="36">
        <v>46286</v>
      </c>
      <c r="I7" s="36">
        <v>46290.5</v>
      </c>
      <c r="J7" s="6" t="s">
        <v>139</v>
      </c>
      <c r="K7" s="6" t="s">
        <v>575</v>
      </c>
      <c r="L7" s="44">
        <v>776.83</v>
      </c>
      <c r="M7" s="45">
        <v>260</v>
      </c>
      <c r="N7" s="37">
        <v>4.5</v>
      </c>
      <c r="O7" s="46">
        <f>Tabela13[[#This Row],[padrão_de_diária]]*Tabela13[[#This Row],[número_de_diárias]]</f>
        <v>1170</v>
      </c>
      <c r="P7" s="29">
        <f>IFERROR(IF(Tabela13[[#This Row],[valor_total_das_passagens]]+Tabela13[[#This Row],[valor_total_diárias]]=0,0,Tabela13[[#This Row],[valor_total_das_passagens]]+Tabela13[[#This Row],[valor_total_diárias]]),0)</f>
        <v>1946.83</v>
      </c>
      <c r="Q7" s="3" t="s">
        <v>116</v>
      </c>
      <c r="R7" s="31" t="s">
        <v>559</v>
      </c>
      <c r="S7" s="40" t="s">
        <v>576</v>
      </c>
    </row>
    <row r="8" spans="1:19" s="7" customFormat="1" ht="15.95" customHeight="1" x14ac:dyDescent="0.25">
      <c r="A8" s="2">
        <f t="shared" si="0"/>
        <v>7</v>
      </c>
      <c r="B8" s="2" t="s">
        <v>0</v>
      </c>
      <c r="C8" s="3" t="s">
        <v>179</v>
      </c>
      <c r="D8" s="4" t="s">
        <v>202</v>
      </c>
      <c r="E8" s="3" t="s">
        <v>564</v>
      </c>
      <c r="F8" s="3" t="str">
        <f>IF(Tabela13[[#This Row],[dependência_nav_brasil]]="","",_xlfn.XLOOKUP(Tabela13[[#This Row],[dependência_nav_brasil]],Tabela1[DNB],Tabela1[Aeroporto],"",0,1))</f>
        <v>Aracaju/SE</v>
      </c>
      <c r="G8" s="3" t="s">
        <v>113</v>
      </c>
      <c r="H8" s="6">
        <v>46268</v>
      </c>
      <c r="I8" s="6">
        <v>46269.5</v>
      </c>
      <c r="J8" s="6" t="s">
        <v>139</v>
      </c>
      <c r="K8" s="6" t="s">
        <v>577</v>
      </c>
      <c r="L8" s="34">
        <v>2104.36</v>
      </c>
      <c r="M8" s="22">
        <v>406</v>
      </c>
      <c r="N8" s="37">
        <v>1.5</v>
      </c>
      <c r="O8" s="32">
        <f>Tabela13[[#This Row],[padrão_de_diária]]*Tabela13[[#This Row],[número_de_diárias]]</f>
        <v>609</v>
      </c>
      <c r="P8" s="29">
        <f>IFERROR(IF(Tabela13[[#This Row],[valor_total_das_passagens]]+Tabela13[[#This Row],[valor_total_diárias]]=0,0,Tabela13[[#This Row],[valor_total_das_passagens]]+Tabela13[[#This Row],[valor_total_diárias]]),0)</f>
        <v>2713.36</v>
      </c>
      <c r="Q8" s="3" t="s">
        <v>116</v>
      </c>
      <c r="R8" s="31" t="s">
        <v>503</v>
      </c>
      <c r="S8" s="40"/>
    </row>
    <row r="9" spans="1:19" s="7" customFormat="1" ht="15.95" customHeight="1" x14ac:dyDescent="0.25">
      <c r="A9" s="2">
        <f t="shared" si="0"/>
        <v>8</v>
      </c>
      <c r="B9" s="2" t="s">
        <v>0</v>
      </c>
      <c r="C9" s="3" t="s">
        <v>238</v>
      </c>
      <c r="D9" s="4" t="s">
        <v>361</v>
      </c>
      <c r="E9" s="3" t="s">
        <v>564</v>
      </c>
      <c r="F9" s="3" t="str">
        <f>IF(Tabela13[[#This Row],[dependência_nav_brasil]]="","",_xlfn.XLOOKUP(Tabela13[[#This Row],[dependência_nav_brasil]],Tabela1[DNB],Tabela1[Aeroporto],"",0,1))</f>
        <v>Aracaju/SE</v>
      </c>
      <c r="G9" s="3" t="s">
        <v>113</v>
      </c>
      <c r="H9" s="6">
        <v>46268</v>
      </c>
      <c r="I9" s="6">
        <v>46269.5</v>
      </c>
      <c r="J9" s="6" t="s">
        <v>139</v>
      </c>
      <c r="K9" s="6" t="s">
        <v>577</v>
      </c>
      <c r="L9" s="34">
        <v>2104.36</v>
      </c>
      <c r="M9" s="22">
        <v>406</v>
      </c>
      <c r="N9" s="37">
        <v>1.5</v>
      </c>
      <c r="O9" s="43">
        <f>Tabela13[[#This Row],[padrão_de_diária]]*Tabela13[[#This Row],[número_de_diárias]]</f>
        <v>609</v>
      </c>
      <c r="P9" s="29">
        <f>IFERROR(IF(Tabela13[[#This Row],[valor_total_das_passagens]]+Tabela13[[#This Row],[valor_total_diárias]]=0,0,Tabela13[[#This Row],[valor_total_das_passagens]]+Tabela13[[#This Row],[valor_total_diárias]]),0)</f>
        <v>2713.36</v>
      </c>
      <c r="Q9" s="3" t="s">
        <v>116</v>
      </c>
      <c r="R9" s="31" t="s">
        <v>503</v>
      </c>
      <c r="S9" s="40"/>
    </row>
    <row r="10" spans="1:19" s="9" customFormat="1" ht="15.95" customHeight="1" x14ac:dyDescent="0.25">
      <c r="A10" s="2">
        <f t="shared" si="0"/>
        <v>9</v>
      </c>
      <c r="B10" s="2" t="s">
        <v>0</v>
      </c>
      <c r="C10" s="3" t="s">
        <v>309</v>
      </c>
      <c r="D10" s="4" t="s">
        <v>430</v>
      </c>
      <c r="E10" s="3" t="s">
        <v>564</v>
      </c>
      <c r="F10" s="3" t="str">
        <f>IF(Tabela13[[#This Row],[dependência_nav_brasil]]="","",_xlfn.XLOOKUP(Tabela13[[#This Row],[dependência_nav_brasil]],Tabela1[DNB],Tabela1[Aeroporto],"",0,1))</f>
        <v>Aracaju/SE</v>
      </c>
      <c r="G10" s="3" t="s">
        <v>111</v>
      </c>
      <c r="H10" s="6">
        <v>46287</v>
      </c>
      <c r="I10" s="6">
        <v>46288.5</v>
      </c>
      <c r="J10" s="6" t="s">
        <v>139</v>
      </c>
      <c r="K10" s="6" t="s">
        <v>574</v>
      </c>
      <c r="L10" s="34">
        <v>2303.92</v>
      </c>
      <c r="M10" s="22">
        <v>406</v>
      </c>
      <c r="N10" s="37">
        <v>1.5</v>
      </c>
      <c r="O10" s="32">
        <f>Tabela13[[#This Row],[padrão_de_diária]]*Tabela13[[#This Row],[número_de_diárias]]</f>
        <v>609</v>
      </c>
      <c r="P10" s="29">
        <f>IFERROR(IF(Tabela13[[#This Row],[valor_total_das_passagens]]+Tabela13[[#This Row],[valor_total_diárias]]=0,0,Tabela13[[#This Row],[valor_total_das_passagens]]+Tabela13[[#This Row],[valor_total_diárias]]),0)</f>
        <v>2912.92</v>
      </c>
      <c r="Q10" s="3" t="s">
        <v>116</v>
      </c>
      <c r="R10" s="31" t="s">
        <v>117</v>
      </c>
      <c r="S10" s="40"/>
    </row>
    <row r="11" spans="1:19" s="9" customFormat="1" ht="15.95" customHeight="1" x14ac:dyDescent="0.25">
      <c r="A11" s="2">
        <f t="shared" si="0"/>
        <v>10</v>
      </c>
      <c r="B11" s="2" t="s">
        <v>0</v>
      </c>
      <c r="C11" s="3" t="s">
        <v>238</v>
      </c>
      <c r="D11" s="4" t="s">
        <v>361</v>
      </c>
      <c r="E11" s="3" t="s">
        <v>564</v>
      </c>
      <c r="F11" s="3" t="str">
        <f>IF(Tabela13[[#This Row],[dependência_nav_brasil]]="","",_xlfn.XLOOKUP(Tabela13[[#This Row],[dependência_nav_brasil]],Tabela1[DNB],Tabela1[Aeroporto],"",0,1))</f>
        <v>Aracaju/SE</v>
      </c>
      <c r="G11" s="3" t="s">
        <v>111</v>
      </c>
      <c r="H11" s="6">
        <v>46293</v>
      </c>
      <c r="I11" s="6">
        <v>46294.5</v>
      </c>
      <c r="J11" s="6" t="s">
        <v>139</v>
      </c>
      <c r="K11" s="6" t="s">
        <v>574</v>
      </c>
      <c r="L11" s="34">
        <v>2282.59</v>
      </c>
      <c r="M11" s="22">
        <v>406</v>
      </c>
      <c r="N11" s="37">
        <v>1.5</v>
      </c>
      <c r="O11" s="32">
        <f>Tabela13[[#This Row],[padrão_de_diária]]*Tabela13[[#This Row],[número_de_diárias]]</f>
        <v>609</v>
      </c>
      <c r="P11" s="29">
        <f>IFERROR(IF(Tabela13[[#This Row],[valor_total_das_passagens]]+Tabela13[[#This Row],[valor_total_diárias]]=0,0,Tabela13[[#This Row],[valor_total_das_passagens]]+Tabela13[[#This Row],[valor_total_diárias]]),0)</f>
        <v>2891.59</v>
      </c>
      <c r="Q11" s="3" t="s">
        <v>116</v>
      </c>
      <c r="R11" s="31" t="s">
        <v>117</v>
      </c>
      <c r="S11" s="40"/>
    </row>
    <row r="12" spans="1:19" s="9" customFormat="1" ht="15.95" customHeight="1" x14ac:dyDescent="0.25">
      <c r="A12" s="2">
        <f t="shared" si="0"/>
        <v>11</v>
      </c>
      <c r="B12" s="2" t="s">
        <v>0</v>
      </c>
      <c r="C12" s="3" t="s">
        <v>310</v>
      </c>
      <c r="D12" s="4" t="s">
        <v>431</v>
      </c>
      <c r="E12" s="3" t="s">
        <v>564</v>
      </c>
      <c r="F12" s="3" t="str">
        <f>IF(Tabela13[[#This Row],[dependência_nav_brasil]]="","",_xlfn.XLOOKUP(Tabela13[[#This Row],[dependência_nav_brasil]],Tabela1[DNB],Tabela1[Aeroporto],"",0,1))</f>
        <v>Aracaju/SE</v>
      </c>
      <c r="G12" s="3" t="s">
        <v>111</v>
      </c>
      <c r="H12" s="6">
        <v>46293</v>
      </c>
      <c r="I12" s="6">
        <v>46294.5</v>
      </c>
      <c r="J12" s="6" t="s">
        <v>139</v>
      </c>
      <c r="K12" s="6" t="s">
        <v>574</v>
      </c>
      <c r="L12" s="34">
        <v>2282.59</v>
      </c>
      <c r="M12" s="22">
        <v>406</v>
      </c>
      <c r="N12" s="37">
        <v>1.5</v>
      </c>
      <c r="O12" s="32">
        <f>Tabela13[[#This Row],[padrão_de_diária]]*Tabela13[[#This Row],[número_de_diárias]]</f>
        <v>609</v>
      </c>
      <c r="P12" s="29">
        <f>IFERROR(IF(Tabela13[[#This Row],[valor_total_das_passagens]]+Tabela13[[#This Row],[valor_total_diárias]]=0,0,Tabela13[[#This Row],[valor_total_das_passagens]]+Tabela13[[#This Row],[valor_total_diárias]]),0)</f>
        <v>2891.59</v>
      </c>
      <c r="Q12" s="3" t="s">
        <v>116</v>
      </c>
      <c r="R12" s="31" t="s">
        <v>117</v>
      </c>
      <c r="S12" s="40"/>
    </row>
    <row r="13" spans="1:19" s="9" customFormat="1" ht="15.95" customHeight="1" x14ac:dyDescent="0.25">
      <c r="A13" s="2">
        <f t="shared" si="0"/>
        <v>12</v>
      </c>
      <c r="B13" s="2" t="s">
        <v>1</v>
      </c>
      <c r="C13" s="3" t="s">
        <v>293</v>
      </c>
      <c r="D13" s="4" t="s">
        <v>414</v>
      </c>
      <c r="E13" s="3" t="s">
        <v>566</v>
      </c>
      <c r="F13" s="3" t="str">
        <f>IF(Tabela13[[#This Row],[dependência_nav_brasil]]="","",_xlfn.XLOOKUP(Tabela13[[#This Row],[dependência_nav_brasil]],Tabela1[DNB],Tabela1[Aeroporto],"",0,1))</f>
        <v>Alta Floresta/MT</v>
      </c>
      <c r="G13" s="3" t="s">
        <v>111</v>
      </c>
      <c r="H13" s="6">
        <v>46278</v>
      </c>
      <c r="I13" s="6">
        <v>46281.5</v>
      </c>
      <c r="J13" s="6" t="s">
        <v>142</v>
      </c>
      <c r="K13" s="6" t="s">
        <v>577</v>
      </c>
      <c r="L13" s="34">
        <v>4654.6400000000003</v>
      </c>
      <c r="M13" s="22">
        <v>406</v>
      </c>
      <c r="N13" s="37">
        <v>3.5</v>
      </c>
      <c r="O13" s="32">
        <f>Tabela13[[#This Row],[padrão_de_diária]]*Tabela13[[#This Row],[número_de_diárias]]</f>
        <v>1421</v>
      </c>
      <c r="P13" s="29">
        <f>IFERROR(IF(Tabela13[[#This Row],[valor_total_das_passagens]]+Tabela13[[#This Row],[valor_total_diárias]]=0,0,Tabela13[[#This Row],[valor_total_das_passagens]]+Tabela13[[#This Row],[valor_total_diárias]]),0)</f>
        <v>6075.64</v>
      </c>
      <c r="Q13" s="3" t="s">
        <v>116</v>
      </c>
      <c r="R13" s="31" t="s">
        <v>117</v>
      </c>
      <c r="S13" s="40"/>
    </row>
    <row r="14" spans="1:19" s="9" customFormat="1" ht="15.95" customHeight="1" x14ac:dyDescent="0.25">
      <c r="A14" s="2">
        <f t="shared" si="0"/>
        <v>13</v>
      </c>
      <c r="B14" s="2" t="s">
        <v>2</v>
      </c>
      <c r="C14" s="3" t="s">
        <v>280</v>
      </c>
      <c r="D14" s="4" t="s">
        <v>401</v>
      </c>
      <c r="E14" s="3" t="s">
        <v>564</v>
      </c>
      <c r="F14" s="3" t="str">
        <f>IF(Tabela13[[#This Row],[dependência_nav_brasil]]="","",_xlfn.XLOOKUP(Tabela13[[#This Row],[dependência_nav_brasil]],Tabela1[DNB],Tabela1[Aeroporto],"",0,1))</f>
        <v>Belo Horizonte/MG</v>
      </c>
      <c r="G14" s="3" t="s">
        <v>137</v>
      </c>
      <c r="H14" s="6">
        <v>46267</v>
      </c>
      <c r="I14" s="6">
        <v>46267</v>
      </c>
      <c r="J14" s="6" t="s">
        <v>140</v>
      </c>
      <c r="K14" s="6"/>
      <c r="L14" s="34">
        <v>0</v>
      </c>
      <c r="M14" s="22">
        <v>366</v>
      </c>
      <c r="N14" s="13">
        <v>0</v>
      </c>
      <c r="O14" s="32">
        <f>Tabela13[[#This Row],[padrão_de_diária]]*Tabela13[[#This Row],[número_de_diárias]]</f>
        <v>0</v>
      </c>
      <c r="P14" s="29">
        <f>IFERROR(IF(Tabela13[[#This Row],[valor_total_das_passagens]]+Tabela13[[#This Row],[valor_total_diárias]]=0,0,Tabela13[[#This Row],[valor_total_das_passagens]]+Tabela13[[#This Row],[valor_total_diárias]]),0)</f>
        <v>0</v>
      </c>
      <c r="Q14" s="30" t="s">
        <v>116</v>
      </c>
      <c r="R14" s="31" t="s">
        <v>117</v>
      </c>
      <c r="S14" s="40"/>
    </row>
    <row r="15" spans="1:19" s="9" customFormat="1" ht="15.95" customHeight="1" x14ac:dyDescent="0.25">
      <c r="A15" s="2">
        <f t="shared" si="0"/>
        <v>14</v>
      </c>
      <c r="B15" s="2" t="s">
        <v>2</v>
      </c>
      <c r="C15" s="3" t="s">
        <v>190</v>
      </c>
      <c r="D15" s="4" t="s">
        <v>213</v>
      </c>
      <c r="E15" s="3" t="s">
        <v>564</v>
      </c>
      <c r="F15" s="3" t="str">
        <f>IF(Tabela13[[#This Row],[dependência_nav_brasil]]="","",_xlfn.XLOOKUP(Tabela13[[#This Row],[dependência_nav_brasil]],Tabela1[DNB],Tabela1[Aeroporto],"",0,1))</f>
        <v>Belo Horizonte/MG</v>
      </c>
      <c r="G15" s="3" t="s">
        <v>111</v>
      </c>
      <c r="H15" s="6">
        <v>46267</v>
      </c>
      <c r="I15" s="6">
        <v>46268.5</v>
      </c>
      <c r="J15" s="6" t="s">
        <v>139</v>
      </c>
      <c r="K15" s="6" t="s">
        <v>578</v>
      </c>
      <c r="L15" s="34">
        <v>1850.09</v>
      </c>
      <c r="M15" s="22">
        <v>406</v>
      </c>
      <c r="N15" s="13">
        <v>1.5</v>
      </c>
      <c r="O15" s="32">
        <f>Tabela13[[#This Row],[padrão_de_diária]]*Tabela13[[#This Row],[número_de_diárias]]</f>
        <v>609</v>
      </c>
      <c r="P15" s="29">
        <f>IFERROR(IF(Tabela13[[#This Row],[valor_total_das_passagens]]+Tabela13[[#This Row],[valor_total_diárias]]=0,0,Tabela13[[#This Row],[valor_total_das_passagens]]+Tabela13[[#This Row],[valor_total_diárias]]),0)</f>
        <v>2459.09</v>
      </c>
      <c r="Q15" s="30" t="s">
        <v>116</v>
      </c>
      <c r="R15" s="31" t="s">
        <v>117</v>
      </c>
      <c r="S15" s="40"/>
    </row>
    <row r="16" spans="1:19" s="9" customFormat="1" ht="15.95" customHeight="1" x14ac:dyDescent="0.25">
      <c r="A16" s="2">
        <f t="shared" si="0"/>
        <v>15</v>
      </c>
      <c r="B16" s="2" t="s">
        <v>2</v>
      </c>
      <c r="C16" s="3" t="s">
        <v>319</v>
      </c>
      <c r="D16" s="4" t="s">
        <v>439</v>
      </c>
      <c r="E16" s="3" t="s">
        <v>564</v>
      </c>
      <c r="F16" s="3" t="str">
        <f>IF(Tabela13[[#This Row],[dependência_nav_brasil]]="","",_xlfn.XLOOKUP(Tabela13[[#This Row],[dependência_nav_brasil]],Tabela1[DNB],Tabela1[Aeroporto],"",0,1))</f>
        <v>Belo Horizonte/MG</v>
      </c>
      <c r="G16" s="3" t="s">
        <v>111</v>
      </c>
      <c r="H16" s="6">
        <v>46267</v>
      </c>
      <c r="I16" s="6">
        <v>46268.5</v>
      </c>
      <c r="J16" s="6" t="s">
        <v>139</v>
      </c>
      <c r="K16" s="6" t="s">
        <v>578</v>
      </c>
      <c r="L16" s="34">
        <v>1850.09</v>
      </c>
      <c r="M16" s="22">
        <v>406</v>
      </c>
      <c r="N16" s="13">
        <v>1.5</v>
      </c>
      <c r="O16" s="32">
        <f>Tabela13[[#This Row],[padrão_de_diária]]*Tabela13[[#This Row],[número_de_diárias]]</f>
        <v>609</v>
      </c>
      <c r="P16" s="29">
        <f>IFERROR(IF(Tabela13[[#This Row],[valor_total_das_passagens]]+Tabela13[[#This Row],[valor_total_diárias]]=0,0,Tabela13[[#This Row],[valor_total_das_passagens]]+Tabela13[[#This Row],[valor_total_diárias]]),0)</f>
        <v>2459.09</v>
      </c>
      <c r="Q16" s="30" t="s">
        <v>116</v>
      </c>
      <c r="R16" s="31" t="s">
        <v>117</v>
      </c>
      <c r="S16" s="40"/>
    </row>
    <row r="17" spans="1:19" s="9" customFormat="1" ht="15.95" customHeight="1" x14ac:dyDescent="0.25">
      <c r="A17" s="2">
        <f t="shared" si="0"/>
        <v>16</v>
      </c>
      <c r="B17" s="2" t="s">
        <v>3</v>
      </c>
      <c r="C17" s="3" t="s">
        <v>305</v>
      </c>
      <c r="D17" s="4" t="s">
        <v>426</v>
      </c>
      <c r="E17" s="3" t="s">
        <v>566</v>
      </c>
      <c r="F17" s="3" t="str">
        <f>IF(Tabela13[[#This Row],[dependência_nav_brasil]]="","",_xlfn.XLOOKUP(Tabela13[[#This Row],[dependência_nav_brasil]],Tabela1[DNB],Tabela1[Aeroporto],"",0,1))</f>
        <v>Baurú/SP</v>
      </c>
      <c r="G17" s="3" t="s">
        <v>110</v>
      </c>
      <c r="H17" s="6">
        <v>46278</v>
      </c>
      <c r="I17" s="6">
        <v>46291.5</v>
      </c>
      <c r="J17" s="6" t="s">
        <v>139</v>
      </c>
      <c r="K17" s="6" t="s">
        <v>579</v>
      </c>
      <c r="L17" s="34">
        <v>7398.2000000000007</v>
      </c>
      <c r="M17" s="22">
        <v>406</v>
      </c>
      <c r="N17" s="13">
        <v>13.5</v>
      </c>
      <c r="O17" s="32">
        <f>Tabela13[[#This Row],[padrão_de_diária]]*Tabela13[[#This Row],[número_de_diárias]]</f>
        <v>5481</v>
      </c>
      <c r="P17" s="29">
        <f>IFERROR(IF(Tabela13[[#This Row],[valor_total_das_passagens]]+Tabela13[[#This Row],[valor_total_diárias]]=0,0,Tabela13[[#This Row],[valor_total_das_passagens]]+Tabela13[[#This Row],[valor_total_diárias]]),0)</f>
        <v>12879.2</v>
      </c>
      <c r="Q17" s="30" t="s">
        <v>138</v>
      </c>
      <c r="R17" s="31" t="s">
        <v>534</v>
      </c>
      <c r="S17" s="40"/>
    </row>
    <row r="18" spans="1:19" s="9" customFormat="1" ht="15.95" customHeight="1" x14ac:dyDescent="0.25">
      <c r="A18" s="2">
        <f t="shared" si="0"/>
        <v>17</v>
      </c>
      <c r="B18" s="2" t="s">
        <v>3</v>
      </c>
      <c r="C18" s="3" t="s">
        <v>327</v>
      </c>
      <c r="D18" s="4" t="s">
        <v>447</v>
      </c>
      <c r="E18" s="3" t="s">
        <v>564</v>
      </c>
      <c r="F18" s="3" t="str">
        <f>IF(Tabela13[[#This Row],[dependência_nav_brasil]]="","",_xlfn.XLOOKUP(Tabela13[[#This Row],[dependência_nav_brasil]],Tabela1[DNB],Tabela1[Aeroporto],"",0,1))</f>
        <v>Baurú/SP</v>
      </c>
      <c r="G18" s="3" t="s">
        <v>127</v>
      </c>
      <c r="H18" s="6">
        <v>46281</v>
      </c>
      <c r="I18" s="6">
        <v>46282.5</v>
      </c>
      <c r="J18" s="6" t="s">
        <v>139</v>
      </c>
      <c r="K18" s="6"/>
      <c r="L18" s="21">
        <v>0</v>
      </c>
      <c r="M18" s="20">
        <v>366</v>
      </c>
      <c r="N18" s="13">
        <v>1.5</v>
      </c>
      <c r="O18" s="32">
        <f>Tabela13[[#This Row],[padrão_de_diária]]*Tabela13[[#This Row],[número_de_diárias]]</f>
        <v>549</v>
      </c>
      <c r="P18" s="29">
        <f>IFERROR(IF(Tabela13[[#This Row],[valor_total_das_passagens]]+Tabela13[[#This Row],[valor_total_diárias]]=0,0,Tabela13[[#This Row],[valor_total_das_passagens]]+Tabela13[[#This Row],[valor_total_diárias]]),0)</f>
        <v>549</v>
      </c>
      <c r="Q18" s="30" t="s">
        <v>116</v>
      </c>
      <c r="R18" s="31" t="s">
        <v>129</v>
      </c>
      <c r="S18" s="42"/>
    </row>
    <row r="19" spans="1:19" s="9" customFormat="1" ht="15.95" customHeight="1" x14ac:dyDescent="0.25">
      <c r="A19" s="2">
        <f t="shared" si="0"/>
        <v>18</v>
      </c>
      <c r="B19" s="2" t="s">
        <v>58</v>
      </c>
      <c r="C19" s="3" t="s">
        <v>248</v>
      </c>
      <c r="D19" s="4" t="s">
        <v>369</v>
      </c>
      <c r="E19" s="3" t="s">
        <v>232</v>
      </c>
      <c r="F19" s="3" t="str">
        <f>IF(Tabela13[[#This Row],[dependência_nav_brasil]]="","",_xlfn.XLOOKUP(Tabela13[[#This Row],[dependência_nav_brasil]],Tabela1[DNB],Tabela1[Aeroporto],"",0,1))</f>
        <v>Carajás/PA</v>
      </c>
      <c r="G19" s="3" t="s">
        <v>224</v>
      </c>
      <c r="H19" s="6">
        <v>46272</v>
      </c>
      <c r="I19" s="6">
        <v>46303.5</v>
      </c>
      <c r="J19" s="6" t="s">
        <v>139</v>
      </c>
      <c r="K19" s="6" t="s">
        <v>580</v>
      </c>
      <c r="L19" s="34">
        <v>5340.75</v>
      </c>
      <c r="M19" s="22">
        <v>366</v>
      </c>
      <c r="N19" s="13">
        <v>31.5</v>
      </c>
      <c r="O19" s="32">
        <f>Tabela13[[#This Row],[padrão_de_diária]]*Tabela13[[#This Row],[número_de_diárias]]</f>
        <v>11529</v>
      </c>
      <c r="P19" s="29">
        <f>IFERROR(IF(Tabela13[[#This Row],[valor_total_das_passagens]]+Tabela13[[#This Row],[valor_total_diárias]]=0,0,Tabela13[[#This Row],[valor_total_das_passagens]]+Tabela13[[#This Row],[valor_total_diárias]]),0)</f>
        <v>16869.75</v>
      </c>
      <c r="Q19" s="30" t="s">
        <v>116</v>
      </c>
      <c r="R19" s="31" t="s">
        <v>509</v>
      </c>
      <c r="S19" s="40"/>
    </row>
    <row r="20" spans="1:19" s="9" customFormat="1" ht="15.95" customHeight="1" x14ac:dyDescent="0.25">
      <c r="A20" s="2">
        <f t="shared" si="0"/>
        <v>19</v>
      </c>
      <c r="B20" s="2" t="s">
        <v>58</v>
      </c>
      <c r="C20" s="3" t="s">
        <v>178</v>
      </c>
      <c r="D20" s="4" t="s">
        <v>201</v>
      </c>
      <c r="E20" s="3" t="s">
        <v>232</v>
      </c>
      <c r="F20" s="3" t="str">
        <f>IF(Tabela13[[#This Row],[dependência_nav_brasil]]="","",_xlfn.XLOOKUP(Tabela13[[#This Row],[dependência_nav_brasil]],Tabela1[DNB],Tabela1[Aeroporto],"",0,1))</f>
        <v>Carajás/PA</v>
      </c>
      <c r="G20" s="3" t="s">
        <v>485</v>
      </c>
      <c r="H20" s="6">
        <v>46287</v>
      </c>
      <c r="I20" s="6">
        <v>46306</v>
      </c>
      <c r="J20" s="6" t="s">
        <v>139</v>
      </c>
      <c r="K20" s="6" t="s">
        <v>579</v>
      </c>
      <c r="L20" s="34">
        <f>6896.7+4370</f>
        <v>11266.7</v>
      </c>
      <c r="M20" s="22">
        <v>366</v>
      </c>
      <c r="N20" s="13">
        <f>12.5+7</f>
        <v>19.5</v>
      </c>
      <c r="O20" s="32">
        <f>Tabela13[[#This Row],[padrão_de_diária]]*Tabela13[[#This Row],[número_de_diárias]]</f>
        <v>7137</v>
      </c>
      <c r="P20" s="29">
        <f>IFERROR(IF(Tabela13[[#This Row],[valor_total_das_passagens]]+Tabela13[[#This Row],[valor_total_diárias]]=0,0,Tabela13[[#This Row],[valor_total_das_passagens]]+Tabela13[[#This Row],[valor_total_diárias]]),0)</f>
        <v>18403.7</v>
      </c>
      <c r="Q20" s="30" t="s">
        <v>116</v>
      </c>
      <c r="R20" s="31" t="s">
        <v>510</v>
      </c>
      <c r="S20" s="40"/>
    </row>
    <row r="21" spans="1:19" s="9" customFormat="1" ht="15.95" customHeight="1" x14ac:dyDescent="0.25">
      <c r="A21" s="2">
        <f t="shared" si="0"/>
        <v>20</v>
      </c>
      <c r="B21" s="2" t="s">
        <v>58</v>
      </c>
      <c r="C21" s="3" t="s">
        <v>331</v>
      </c>
      <c r="D21" s="4" t="s">
        <v>451</v>
      </c>
      <c r="E21" s="3" t="s">
        <v>566</v>
      </c>
      <c r="F21" s="3" t="str">
        <f>IF(Tabela13[[#This Row],[dependência_nav_brasil]]="","",_xlfn.XLOOKUP(Tabela13[[#This Row],[dependência_nav_brasil]],Tabela1[DNB],Tabela1[Aeroporto],"",0,1))</f>
        <v>Carajás/PA</v>
      </c>
      <c r="G21" s="3" t="s">
        <v>114</v>
      </c>
      <c r="H21" s="6">
        <v>46293</v>
      </c>
      <c r="I21" s="6">
        <v>46295.5</v>
      </c>
      <c r="J21" s="6" t="s">
        <v>139</v>
      </c>
      <c r="K21" s="6" t="s">
        <v>579</v>
      </c>
      <c r="L21" s="34">
        <v>6081.01</v>
      </c>
      <c r="M21" s="22">
        <v>406</v>
      </c>
      <c r="N21" s="13">
        <v>2.5</v>
      </c>
      <c r="O21" s="32">
        <f>Tabela13[[#This Row],[padrão_de_diária]]*Tabela13[[#This Row],[número_de_diárias]]</f>
        <v>1015</v>
      </c>
      <c r="P21" s="29">
        <f>IFERROR(IF(Tabela13[[#This Row],[valor_total_das_passagens]]+Tabela13[[#This Row],[valor_total_diárias]]=0,0,Tabela13[[#This Row],[valor_total_das_passagens]]+Tabela13[[#This Row],[valor_total_diárias]]),0)</f>
        <v>7096.01</v>
      </c>
      <c r="Q21" s="30" t="s">
        <v>116</v>
      </c>
      <c r="R21" s="31" t="s">
        <v>117</v>
      </c>
      <c r="S21" s="40"/>
    </row>
    <row r="22" spans="1:19" s="9" customFormat="1" ht="15.95" customHeight="1" x14ac:dyDescent="0.25">
      <c r="A22" s="2">
        <f t="shared" si="0"/>
        <v>21</v>
      </c>
      <c r="B22" s="2" t="s">
        <v>30</v>
      </c>
      <c r="C22" s="3" t="s">
        <v>316</v>
      </c>
      <c r="D22" s="4" t="s">
        <v>437</v>
      </c>
      <c r="E22" s="3" t="s">
        <v>566</v>
      </c>
      <c r="F22" s="3" t="str">
        <f>IF(Tabela13[[#This Row],[dependência_nav_brasil]]="","",_xlfn.XLOOKUP(Tabela13[[#This Row],[dependência_nav_brasil]],Tabela1[DNB],Tabela1[Aeroporto],"",0,1))</f>
        <v>Campos dos Goytacazes/RJ</v>
      </c>
      <c r="G22" s="3" t="s">
        <v>110</v>
      </c>
      <c r="H22" s="6">
        <v>46279</v>
      </c>
      <c r="I22" s="6">
        <v>46280.5</v>
      </c>
      <c r="J22" s="6" t="s">
        <v>141</v>
      </c>
      <c r="K22" s="6"/>
      <c r="L22" s="34">
        <v>0</v>
      </c>
      <c r="M22" s="22">
        <v>406</v>
      </c>
      <c r="N22" s="13">
        <v>1.5</v>
      </c>
      <c r="O22" s="32">
        <f>Tabela13[[#This Row],[padrão_de_diária]]*Tabela13[[#This Row],[número_de_diárias]]</f>
        <v>609</v>
      </c>
      <c r="P22" s="29">
        <f>IFERROR(IF(Tabela13[[#This Row],[valor_total_das_passagens]]+Tabela13[[#This Row],[valor_total_diárias]]=0,0,Tabela13[[#This Row],[valor_total_das_passagens]]+Tabela13[[#This Row],[valor_total_diárias]]),0)</f>
        <v>609</v>
      </c>
      <c r="Q22" s="30" t="s">
        <v>116</v>
      </c>
      <c r="R22" s="31" t="s">
        <v>117</v>
      </c>
      <c r="S22" s="40"/>
    </row>
    <row r="23" spans="1:19" s="8" customFormat="1" ht="15.95" customHeight="1" x14ac:dyDescent="0.25">
      <c r="A23" s="2">
        <f t="shared" si="0"/>
        <v>22</v>
      </c>
      <c r="B23" s="2" t="s">
        <v>30</v>
      </c>
      <c r="C23" s="3" t="s">
        <v>326</v>
      </c>
      <c r="D23" s="4" t="s">
        <v>446</v>
      </c>
      <c r="E23" s="3" t="s">
        <v>566</v>
      </c>
      <c r="F23" s="3" t="str">
        <f>IF(Tabela13[[#This Row],[dependência_nav_brasil]]="","",_xlfn.XLOOKUP(Tabela13[[#This Row],[dependência_nav_brasil]],Tabela1[DNB],Tabela1[Aeroporto],"",0,1))</f>
        <v>Campos dos Goytacazes/RJ</v>
      </c>
      <c r="G23" s="3" t="s">
        <v>110</v>
      </c>
      <c r="H23" s="6">
        <v>46286</v>
      </c>
      <c r="I23" s="6">
        <v>46287.5</v>
      </c>
      <c r="J23" s="6" t="s">
        <v>141</v>
      </c>
      <c r="K23" s="6"/>
      <c r="L23" s="34">
        <v>0</v>
      </c>
      <c r="M23" s="22">
        <v>406</v>
      </c>
      <c r="N23" s="37">
        <v>1.5</v>
      </c>
      <c r="O23" s="32">
        <f>Tabela13[[#This Row],[padrão_de_diária]]*Tabela13[[#This Row],[número_de_diárias]]</f>
        <v>609</v>
      </c>
      <c r="P23" s="29">
        <f>IFERROR(IF(Tabela13[[#This Row],[valor_total_das_passagens]]+Tabela13[[#This Row],[valor_total_diárias]]=0,0,Tabela13[[#This Row],[valor_total_das_passagens]]+Tabela13[[#This Row],[valor_total_diárias]]),0)</f>
        <v>609</v>
      </c>
      <c r="Q23" s="3" t="s">
        <v>116</v>
      </c>
      <c r="R23" s="31" t="s">
        <v>117</v>
      </c>
      <c r="S23" s="40"/>
    </row>
    <row r="24" spans="1:19" s="9" customFormat="1" ht="15.95" customHeight="1" x14ac:dyDescent="0.25">
      <c r="A24" s="2">
        <f t="shared" si="0"/>
        <v>23</v>
      </c>
      <c r="B24" s="2" t="s">
        <v>30</v>
      </c>
      <c r="C24" s="3" t="s">
        <v>349</v>
      </c>
      <c r="D24" s="4" t="s">
        <v>468</v>
      </c>
      <c r="E24" s="3" t="s">
        <v>566</v>
      </c>
      <c r="F24" s="3" t="str">
        <f>IF(Tabela13[[#This Row],[dependência_nav_brasil]]="","",_xlfn.XLOOKUP(Tabela13[[#This Row],[dependência_nav_brasil]],Tabela1[DNB],Tabela1[Aeroporto],"",0,1))</f>
        <v>Campos dos Goytacazes/RJ</v>
      </c>
      <c r="G24" s="3" t="s">
        <v>110</v>
      </c>
      <c r="H24" s="36">
        <v>46293</v>
      </c>
      <c r="I24" s="36">
        <v>46294.5</v>
      </c>
      <c r="J24" s="6" t="s">
        <v>140</v>
      </c>
      <c r="K24" s="6"/>
      <c r="L24" s="44">
        <v>0</v>
      </c>
      <c r="M24" s="45">
        <v>406</v>
      </c>
      <c r="N24" s="37">
        <v>1.5</v>
      </c>
      <c r="O24" s="46">
        <f>Tabela13[[#This Row],[padrão_de_diária]]*Tabela13[[#This Row],[número_de_diárias]]</f>
        <v>609</v>
      </c>
      <c r="P24" s="29">
        <f>IFERROR(IF(Tabela13[[#This Row],[valor_total_das_passagens]]+Tabela13[[#This Row],[valor_total_diárias]]=0,0,Tabela13[[#This Row],[valor_total_das_passagens]]+Tabela13[[#This Row],[valor_total_diárias]]),0)</f>
        <v>609</v>
      </c>
      <c r="Q24" s="3" t="s">
        <v>116</v>
      </c>
      <c r="R24" s="31" t="s">
        <v>117</v>
      </c>
      <c r="S24" s="40"/>
    </row>
    <row r="25" spans="1:19" s="9" customFormat="1" ht="15.95" customHeight="1" x14ac:dyDescent="0.25">
      <c r="A25" s="2">
        <f t="shared" si="0"/>
        <v>24</v>
      </c>
      <c r="B25" s="2" t="s">
        <v>5</v>
      </c>
      <c r="C25" s="3" t="s">
        <v>250</v>
      </c>
      <c r="D25" s="4" t="s">
        <v>371</v>
      </c>
      <c r="E25" s="3" t="s">
        <v>564</v>
      </c>
      <c r="F25" s="3" t="str">
        <f>IF(Tabela13[[#This Row],[dependência_nav_brasil]]="","",_xlfn.XLOOKUP(Tabela13[[#This Row],[dependência_nav_brasil]],Tabela1[DNB],Tabela1[Aeroporto],"",0,1))</f>
        <v>Presidente Prudente/SP</v>
      </c>
      <c r="G25" s="3" t="s">
        <v>111</v>
      </c>
      <c r="H25" s="6">
        <v>46267</v>
      </c>
      <c r="I25" s="6">
        <v>46268.5</v>
      </c>
      <c r="J25" s="6" t="s">
        <v>142</v>
      </c>
      <c r="K25" s="6" t="s">
        <v>581</v>
      </c>
      <c r="L25" s="34">
        <v>889.03</v>
      </c>
      <c r="M25" s="22">
        <v>406</v>
      </c>
      <c r="N25" s="13">
        <v>1.5</v>
      </c>
      <c r="O25" s="32">
        <f>Tabela13[[#This Row],[padrão_de_diária]]*Tabela13[[#This Row],[número_de_diárias]]</f>
        <v>609</v>
      </c>
      <c r="P25" s="29">
        <f>IFERROR(IF(Tabela13[[#This Row],[valor_total_das_passagens]]+Tabela13[[#This Row],[valor_total_diárias]]=0,0,Tabela13[[#This Row],[valor_total_das_passagens]]+Tabela13[[#This Row],[valor_total_diárias]]),0)</f>
        <v>1498.03</v>
      </c>
      <c r="Q25" s="30" t="s">
        <v>116</v>
      </c>
      <c r="R25" s="31" t="s">
        <v>117</v>
      </c>
      <c r="S25" s="40"/>
    </row>
    <row r="26" spans="1:19" s="9" customFormat="1" ht="15.95" customHeight="1" x14ac:dyDescent="0.25">
      <c r="A26" s="2">
        <f t="shared" si="0"/>
        <v>25</v>
      </c>
      <c r="B26" s="2" t="s">
        <v>5</v>
      </c>
      <c r="C26" s="3" t="s">
        <v>132</v>
      </c>
      <c r="D26" s="4" t="s">
        <v>135</v>
      </c>
      <c r="E26" s="3" t="s">
        <v>564</v>
      </c>
      <c r="F26" s="3" t="str">
        <f>IF(Tabela13[[#This Row],[dependência_nav_brasil]]="","",_xlfn.XLOOKUP(Tabela13[[#This Row],[dependência_nav_brasil]],Tabela1[DNB],Tabela1[Aeroporto],"",0,1))</f>
        <v>Presidente Prudente/SP</v>
      </c>
      <c r="G26" s="3" t="s">
        <v>130</v>
      </c>
      <c r="H26" s="6">
        <v>46269</v>
      </c>
      <c r="I26" s="6">
        <v>46269</v>
      </c>
      <c r="J26" s="6" t="s">
        <v>140</v>
      </c>
      <c r="K26" s="6"/>
      <c r="L26" s="34">
        <v>0</v>
      </c>
      <c r="M26" s="22">
        <v>366</v>
      </c>
      <c r="N26" s="13">
        <v>0</v>
      </c>
      <c r="O26" s="32">
        <f>Tabela13[[#This Row],[padrão_de_diária]]*Tabela13[[#This Row],[número_de_diárias]]</f>
        <v>0</v>
      </c>
      <c r="P26" s="29">
        <f>IFERROR(IF(Tabela13[[#This Row],[valor_total_das_passagens]]+Tabela13[[#This Row],[valor_total_diárias]]=0,0,Tabela13[[#This Row],[valor_total_das_passagens]]+Tabela13[[#This Row],[valor_total_diárias]]),0)</f>
        <v>0</v>
      </c>
      <c r="Q26" s="30" t="s">
        <v>116</v>
      </c>
      <c r="R26" s="31" t="s">
        <v>538</v>
      </c>
      <c r="S26" s="40"/>
    </row>
    <row r="27" spans="1:19" s="9" customFormat="1" ht="15.95" customHeight="1" x14ac:dyDescent="0.25">
      <c r="A27" s="2">
        <f t="shared" si="0"/>
        <v>26</v>
      </c>
      <c r="B27" s="2" t="s">
        <v>5</v>
      </c>
      <c r="C27" s="3" t="s">
        <v>348</v>
      </c>
      <c r="D27" s="4" t="s">
        <v>467</v>
      </c>
      <c r="E27" s="3" t="s">
        <v>564</v>
      </c>
      <c r="F27" s="3" t="str">
        <f>IF(Tabela13[[#This Row],[dependência_nav_brasil]]="","",_xlfn.XLOOKUP(Tabela13[[#This Row],[dependência_nav_brasil]],Tabela1[DNB],Tabela1[Aeroporto],"",0,1))</f>
        <v>Presidente Prudente/SP</v>
      </c>
      <c r="G27" s="3" t="s">
        <v>111</v>
      </c>
      <c r="H27" s="6">
        <v>46285</v>
      </c>
      <c r="I27" s="6">
        <v>46286.5</v>
      </c>
      <c r="J27" s="6" t="s">
        <v>139</v>
      </c>
      <c r="K27" s="6" t="s">
        <v>581</v>
      </c>
      <c r="L27" s="34">
        <v>1951.07</v>
      </c>
      <c r="M27" s="22">
        <v>406</v>
      </c>
      <c r="N27" s="13">
        <v>1.5</v>
      </c>
      <c r="O27" s="32">
        <f>Tabela13[[#This Row],[padrão_de_diária]]*Tabela13[[#This Row],[número_de_diárias]]</f>
        <v>609</v>
      </c>
      <c r="P27" s="29">
        <f>IFERROR(IF(Tabela13[[#This Row],[valor_total_das_passagens]]+Tabela13[[#This Row],[valor_total_diárias]]=0,0,Tabela13[[#This Row],[valor_total_das_passagens]]+Tabela13[[#This Row],[valor_total_diárias]]),0)</f>
        <v>2560.0699999999997</v>
      </c>
      <c r="Q27" s="30" t="s">
        <v>116</v>
      </c>
      <c r="R27" s="31" t="s">
        <v>117</v>
      </c>
      <c r="S27" s="40"/>
    </row>
    <row r="28" spans="1:19" s="9" customFormat="1" ht="15.95" customHeight="1" x14ac:dyDescent="0.25">
      <c r="A28" s="2">
        <f t="shared" si="0"/>
        <v>27</v>
      </c>
      <c r="B28" s="2" t="s">
        <v>33</v>
      </c>
      <c r="C28" s="3" t="s">
        <v>184</v>
      </c>
      <c r="D28" s="4" t="s">
        <v>207</v>
      </c>
      <c r="E28" s="3" t="s">
        <v>595</v>
      </c>
      <c r="F28" s="3" t="str">
        <f>IF(Tabela13[[#This Row],[dependência_nav_brasil]]="","",_xlfn.XLOOKUP(Tabela13[[#This Row],[dependência_nav_brasil]],Tabela1[DNB],Tabela1[Aeroporto],"",0,1))</f>
        <v>Galeão - Rio de Janeiro/RJ</v>
      </c>
      <c r="G28" s="3" t="s">
        <v>128</v>
      </c>
      <c r="H28" s="6">
        <v>46280</v>
      </c>
      <c r="I28" s="6">
        <v>46282.5</v>
      </c>
      <c r="J28" s="6" t="s">
        <v>139</v>
      </c>
      <c r="K28" s="6" t="s">
        <v>581</v>
      </c>
      <c r="L28" s="34">
        <v>2143.46</v>
      </c>
      <c r="M28" s="22">
        <v>462</v>
      </c>
      <c r="N28" s="13">
        <v>2.5</v>
      </c>
      <c r="O28" s="32">
        <f>Tabela13[[#This Row],[padrão_de_diária]]*Tabela13[[#This Row],[número_de_diárias]]</f>
        <v>1155</v>
      </c>
      <c r="P28" s="29">
        <f>IFERROR(IF(Tabela13[[#This Row],[valor_total_das_passagens]]+Tabela13[[#This Row],[valor_total_diárias]]=0,0,Tabela13[[#This Row],[valor_total_das_passagens]]+Tabela13[[#This Row],[valor_total_diárias]]),0)</f>
        <v>3298.46</v>
      </c>
      <c r="Q28" s="30" t="s">
        <v>116</v>
      </c>
      <c r="R28" s="31" t="s">
        <v>535</v>
      </c>
      <c r="S28" s="40"/>
    </row>
    <row r="29" spans="1:19" s="9" customFormat="1" ht="15.95" customHeight="1" x14ac:dyDescent="0.25">
      <c r="A29" s="2">
        <f t="shared" si="0"/>
        <v>28</v>
      </c>
      <c r="B29" s="2" t="s">
        <v>6</v>
      </c>
      <c r="C29" s="3" t="s">
        <v>315</v>
      </c>
      <c r="D29" s="4" t="s">
        <v>436</v>
      </c>
      <c r="E29" s="3" t="s">
        <v>232</v>
      </c>
      <c r="F29" s="3" t="str">
        <f>IF(Tabela13[[#This Row],[dependência_nav_brasil]]="","",_xlfn.XLOOKUP(Tabela13[[#This Row],[dependência_nav_brasil]],Tabela1[DNB],Tabela1[Aeroporto],"",0,1))</f>
        <v>Goiânia/GO</v>
      </c>
      <c r="G29" s="3" t="s">
        <v>489</v>
      </c>
      <c r="H29" s="6">
        <v>46280</v>
      </c>
      <c r="I29" s="6">
        <v>46280</v>
      </c>
      <c r="J29" s="6" t="s">
        <v>139</v>
      </c>
      <c r="K29" s="6" t="s">
        <v>579</v>
      </c>
      <c r="L29" s="21">
        <f>4656.52+390</f>
        <v>5046.5200000000004</v>
      </c>
      <c r="M29" s="20">
        <v>366</v>
      </c>
      <c r="N29" s="13">
        <v>0</v>
      </c>
      <c r="O29" s="32">
        <f>Tabela13[[#This Row],[padrão_de_diária]]*Tabela13[[#This Row],[número_de_diárias]]</f>
        <v>0</v>
      </c>
      <c r="P29" s="29">
        <f>IFERROR(IF(Tabela13[[#This Row],[valor_total_das_passagens]]+Tabela13[[#This Row],[valor_total_diárias]]=0,0,Tabela13[[#This Row],[valor_total_das_passagens]]+Tabela13[[#This Row],[valor_total_diárias]]),0)</f>
        <v>5046.5200000000004</v>
      </c>
      <c r="Q29" s="30" t="s">
        <v>116</v>
      </c>
      <c r="R29" s="31" t="s">
        <v>537</v>
      </c>
      <c r="S29" s="40"/>
    </row>
    <row r="30" spans="1:19" s="9" customFormat="1" ht="15.95" customHeight="1" x14ac:dyDescent="0.25">
      <c r="A30" s="2">
        <f t="shared" si="0"/>
        <v>29</v>
      </c>
      <c r="B30" s="2" t="s">
        <v>6</v>
      </c>
      <c r="C30" s="3" t="s">
        <v>334</v>
      </c>
      <c r="D30" s="4" t="s">
        <v>453</v>
      </c>
      <c r="E30" s="3" t="s">
        <v>564</v>
      </c>
      <c r="F30" s="3" t="str">
        <f>IF(Tabela13[[#This Row],[dependência_nav_brasil]]="","",_xlfn.XLOOKUP(Tabela13[[#This Row],[dependência_nav_brasil]],Tabela1[DNB],Tabela1[Aeroporto],"",0,1))</f>
        <v>Goiânia/GO</v>
      </c>
      <c r="G30" s="3" t="s">
        <v>112</v>
      </c>
      <c r="H30" s="6">
        <v>46293</v>
      </c>
      <c r="I30" s="6">
        <v>46294.5</v>
      </c>
      <c r="J30" s="6" t="s">
        <v>140</v>
      </c>
      <c r="K30" s="6"/>
      <c r="L30" s="34">
        <v>0</v>
      </c>
      <c r="M30" s="22">
        <v>406</v>
      </c>
      <c r="N30" s="13">
        <v>1.5</v>
      </c>
      <c r="O30" s="32">
        <f>Tabela13[[#This Row],[padrão_de_diária]]*Tabela13[[#This Row],[número_de_diárias]]</f>
        <v>609</v>
      </c>
      <c r="P30" s="29">
        <f>IFERROR(IF(Tabela13[[#This Row],[valor_total_das_passagens]]+Tabela13[[#This Row],[valor_total_diárias]]=0,0,Tabela13[[#This Row],[valor_total_das_passagens]]+Tabela13[[#This Row],[valor_total_diárias]]),0)</f>
        <v>609</v>
      </c>
      <c r="Q30" s="30" t="s">
        <v>116</v>
      </c>
      <c r="R30" s="31" t="s">
        <v>117</v>
      </c>
      <c r="S30" s="40"/>
    </row>
    <row r="31" spans="1:19" s="9" customFormat="1" ht="15.95" customHeight="1" x14ac:dyDescent="0.25">
      <c r="A31" s="2">
        <f t="shared" si="0"/>
        <v>30</v>
      </c>
      <c r="B31" s="2" t="s">
        <v>6</v>
      </c>
      <c r="C31" s="3" t="s">
        <v>335</v>
      </c>
      <c r="D31" s="4" t="s">
        <v>454</v>
      </c>
      <c r="E31" s="3" t="s">
        <v>564</v>
      </c>
      <c r="F31" s="3" t="str">
        <f>IF(Tabela13[[#This Row],[dependência_nav_brasil]]="","",_xlfn.XLOOKUP(Tabela13[[#This Row],[dependência_nav_brasil]],Tabela1[DNB],Tabela1[Aeroporto],"",0,1))</f>
        <v>Goiânia/GO</v>
      </c>
      <c r="G31" s="3" t="s">
        <v>112</v>
      </c>
      <c r="H31" s="6">
        <v>46293</v>
      </c>
      <c r="I31" s="6">
        <v>46294.5</v>
      </c>
      <c r="J31" s="6" t="s">
        <v>140</v>
      </c>
      <c r="K31" s="6"/>
      <c r="L31" s="34">
        <v>0</v>
      </c>
      <c r="M31" s="22">
        <v>406</v>
      </c>
      <c r="N31" s="13">
        <v>1.5</v>
      </c>
      <c r="O31" s="32">
        <f>Tabela13[[#This Row],[padrão_de_diária]]*Tabela13[[#This Row],[número_de_diárias]]</f>
        <v>609</v>
      </c>
      <c r="P31" s="29">
        <f>IFERROR(IF(Tabela13[[#This Row],[valor_total_das_passagens]]+Tabela13[[#This Row],[valor_total_diárias]]=0,0,Tabela13[[#This Row],[valor_total_das_passagens]]+Tabela13[[#This Row],[valor_total_diárias]]),0)</f>
        <v>609</v>
      </c>
      <c r="Q31" s="30" t="s">
        <v>116</v>
      </c>
      <c r="R31" s="31" t="s">
        <v>117</v>
      </c>
      <c r="S31" s="40"/>
    </row>
    <row r="32" spans="1:19" s="9" customFormat="1" ht="15.95" customHeight="1" x14ac:dyDescent="0.25">
      <c r="A32" s="2">
        <f t="shared" si="0"/>
        <v>31</v>
      </c>
      <c r="B32" s="2" t="s">
        <v>6</v>
      </c>
      <c r="C32" s="3" t="s">
        <v>336</v>
      </c>
      <c r="D32" s="4" t="s">
        <v>455</v>
      </c>
      <c r="E32" s="3" t="s">
        <v>564</v>
      </c>
      <c r="F32" s="3" t="str">
        <f>IF(Tabela13[[#This Row],[dependência_nav_brasil]]="","",_xlfn.XLOOKUP(Tabela13[[#This Row],[dependência_nav_brasil]],Tabela1[DNB],Tabela1[Aeroporto],"",0,1))</f>
        <v>Goiânia/GO</v>
      </c>
      <c r="G32" s="3" t="s">
        <v>112</v>
      </c>
      <c r="H32" s="6">
        <v>46293</v>
      </c>
      <c r="I32" s="6">
        <v>46294.5</v>
      </c>
      <c r="J32" s="6" t="s">
        <v>140</v>
      </c>
      <c r="K32" s="6"/>
      <c r="L32" s="34">
        <v>0</v>
      </c>
      <c r="M32" s="22">
        <v>406</v>
      </c>
      <c r="N32" s="13">
        <v>1.5</v>
      </c>
      <c r="O32" s="32">
        <f>Tabela13[[#This Row],[padrão_de_diária]]*Tabela13[[#This Row],[número_de_diárias]]</f>
        <v>609</v>
      </c>
      <c r="P32" s="29">
        <f>IFERROR(IF(Tabela13[[#This Row],[valor_total_das_passagens]]+Tabela13[[#This Row],[valor_total_diárias]]=0,0,Tabela13[[#This Row],[valor_total_das_passagens]]+Tabela13[[#This Row],[valor_total_diárias]]),0)</f>
        <v>609</v>
      </c>
      <c r="Q32" s="30" t="s">
        <v>116</v>
      </c>
      <c r="R32" s="31" t="s">
        <v>117</v>
      </c>
      <c r="S32" s="40"/>
    </row>
    <row r="33" spans="1:19" s="9" customFormat="1" ht="15.95" customHeight="1" x14ac:dyDescent="0.25">
      <c r="A33" s="2">
        <f t="shared" si="0"/>
        <v>32</v>
      </c>
      <c r="B33" s="2" t="s">
        <v>6</v>
      </c>
      <c r="C33" s="3" t="s">
        <v>337</v>
      </c>
      <c r="D33" s="4" t="s">
        <v>456</v>
      </c>
      <c r="E33" s="3" t="s">
        <v>564</v>
      </c>
      <c r="F33" s="3" t="str">
        <f>IF(Tabela13[[#This Row],[dependência_nav_brasil]]="","",_xlfn.XLOOKUP(Tabela13[[#This Row],[dependência_nav_brasil]],Tabela1[DNB],Tabela1[Aeroporto],"",0,1))</f>
        <v>Goiânia/GO</v>
      </c>
      <c r="G33" s="3" t="s">
        <v>112</v>
      </c>
      <c r="H33" s="6">
        <v>46293</v>
      </c>
      <c r="I33" s="6">
        <v>46294.5</v>
      </c>
      <c r="J33" s="6" t="s">
        <v>140</v>
      </c>
      <c r="K33" s="6"/>
      <c r="L33" s="34">
        <v>0</v>
      </c>
      <c r="M33" s="22">
        <v>406</v>
      </c>
      <c r="N33" s="13">
        <v>1.5</v>
      </c>
      <c r="O33" s="32">
        <f>Tabela13[[#This Row],[padrão_de_diária]]*Tabela13[[#This Row],[número_de_diárias]]</f>
        <v>609</v>
      </c>
      <c r="P33" s="29">
        <f>IFERROR(IF(Tabela13[[#This Row],[valor_total_das_passagens]]+Tabela13[[#This Row],[valor_total_diárias]]=0,0,Tabela13[[#This Row],[valor_total_das_passagens]]+Tabela13[[#This Row],[valor_total_diárias]]),0)</f>
        <v>609</v>
      </c>
      <c r="Q33" s="30" t="s">
        <v>116</v>
      </c>
      <c r="R33" s="31" t="s">
        <v>117</v>
      </c>
      <c r="S33" s="40"/>
    </row>
    <row r="34" spans="1:19" s="9" customFormat="1" ht="15.95" customHeight="1" x14ac:dyDescent="0.25">
      <c r="A34" s="2">
        <f t="shared" si="0"/>
        <v>33</v>
      </c>
      <c r="B34" s="2" t="s">
        <v>7</v>
      </c>
      <c r="C34" s="3" t="s">
        <v>123</v>
      </c>
      <c r="D34" s="4" t="s">
        <v>125</v>
      </c>
      <c r="E34" s="3" t="s">
        <v>565</v>
      </c>
      <c r="F34" s="3" t="str">
        <f>IF(Tabela13[[#This Row],[dependência_nav_brasil]]="","",_xlfn.XLOOKUP(Tabela13[[#This Row],[dependência_nav_brasil]],Tabela1[DNB],Tabela1[Aeroporto],"",0,1))</f>
        <v>Guarulhos/SP</v>
      </c>
      <c r="G34" s="3" t="s">
        <v>173</v>
      </c>
      <c r="H34" s="6">
        <v>46266</v>
      </c>
      <c r="I34" s="6">
        <v>46268.5</v>
      </c>
      <c r="J34" s="6" t="s">
        <v>139</v>
      </c>
      <c r="K34" s="6" t="s">
        <v>582</v>
      </c>
      <c r="L34" s="34">
        <v>1483.25</v>
      </c>
      <c r="M34" s="22">
        <v>406</v>
      </c>
      <c r="N34" s="13">
        <v>2.5</v>
      </c>
      <c r="O34" s="32">
        <f>Tabela13[[#This Row],[padrão_de_diária]]*Tabela13[[#This Row],[número_de_diárias]]</f>
        <v>1015</v>
      </c>
      <c r="P34" s="29">
        <f>IFERROR(IF(Tabela13[[#This Row],[valor_total_das_passagens]]+Tabela13[[#This Row],[valor_total_diárias]]=0,0,Tabela13[[#This Row],[valor_total_das_passagens]]+Tabela13[[#This Row],[valor_total_diárias]]),0)</f>
        <v>2498.25</v>
      </c>
      <c r="Q34" s="30" t="s">
        <v>116</v>
      </c>
      <c r="R34" s="31" t="s">
        <v>513</v>
      </c>
      <c r="S34" s="40"/>
    </row>
    <row r="35" spans="1:19" s="9" customFormat="1" ht="15.95" customHeight="1" x14ac:dyDescent="0.25">
      <c r="A35" s="2">
        <f t="shared" si="0"/>
        <v>34</v>
      </c>
      <c r="B35" s="2" t="s">
        <v>7</v>
      </c>
      <c r="C35" s="3" t="s">
        <v>123</v>
      </c>
      <c r="D35" s="4" t="s">
        <v>125</v>
      </c>
      <c r="E35" s="3" t="s">
        <v>565</v>
      </c>
      <c r="F35" s="3" t="str">
        <f>IF(Tabela13[[#This Row],[dependência_nav_brasil]]="","",_xlfn.XLOOKUP(Tabela13[[#This Row],[dependência_nav_brasil]],Tabela1[DNB],Tabela1[Aeroporto],"",0,1))</f>
        <v>Guarulhos/SP</v>
      </c>
      <c r="G35" s="3" t="s">
        <v>489</v>
      </c>
      <c r="H35" s="6">
        <v>46273</v>
      </c>
      <c r="I35" s="6">
        <v>46276.5</v>
      </c>
      <c r="J35" s="6" t="s">
        <v>142</v>
      </c>
      <c r="K35" s="6" t="s">
        <v>579</v>
      </c>
      <c r="L35" s="34">
        <v>4261.68</v>
      </c>
      <c r="M35" s="22">
        <v>366</v>
      </c>
      <c r="N35" s="13">
        <v>3.5</v>
      </c>
      <c r="O35" s="32">
        <f>Tabela13[[#This Row],[padrão_de_diária]]*Tabela13[[#This Row],[número_de_diárias]]</f>
        <v>1281</v>
      </c>
      <c r="P35" s="29">
        <f>IFERROR(IF(Tabela13[[#This Row],[valor_total_das_passagens]]+Tabela13[[#This Row],[valor_total_diárias]]=0,0,Tabela13[[#This Row],[valor_total_das_passagens]]+Tabela13[[#This Row],[valor_total_diárias]]),0)</f>
        <v>5542.68</v>
      </c>
      <c r="Q35" s="30" t="s">
        <v>116</v>
      </c>
      <c r="R35" s="31" t="s">
        <v>519</v>
      </c>
      <c r="S35" s="40"/>
    </row>
    <row r="36" spans="1:19" s="9" customFormat="1" ht="15.95" customHeight="1" x14ac:dyDescent="0.25">
      <c r="A36" s="2">
        <f t="shared" si="0"/>
        <v>35</v>
      </c>
      <c r="B36" s="2" t="s">
        <v>7</v>
      </c>
      <c r="C36" s="3" t="s">
        <v>123</v>
      </c>
      <c r="D36" s="4" t="s">
        <v>125</v>
      </c>
      <c r="E36" s="3" t="s">
        <v>565</v>
      </c>
      <c r="F36" s="3" t="str">
        <f>IF(Tabela13[[#This Row],[dependência_nav_brasil]]="","",_xlfn.XLOOKUP(Tabela13[[#This Row],[dependência_nav_brasil]],Tabela1[DNB],Tabela1[Aeroporto],"",0,1))</f>
        <v>Guarulhos/SP</v>
      </c>
      <c r="G36" s="3" t="s">
        <v>491</v>
      </c>
      <c r="H36" s="6">
        <v>46279</v>
      </c>
      <c r="I36" s="6">
        <v>46283.5</v>
      </c>
      <c r="J36" s="6" t="s">
        <v>139</v>
      </c>
      <c r="K36" s="6" t="s">
        <v>583</v>
      </c>
      <c r="L36" s="34">
        <v>2023.12</v>
      </c>
      <c r="M36" s="22">
        <v>366</v>
      </c>
      <c r="N36" s="13">
        <v>4.5</v>
      </c>
      <c r="O36" s="32">
        <f>Tabela13[[#This Row],[padrão_de_diária]]*Tabela13[[#This Row],[número_de_diárias]]</f>
        <v>1647</v>
      </c>
      <c r="P36" s="29">
        <f>IFERROR(IF(Tabela13[[#This Row],[valor_total_das_passagens]]+Tabela13[[#This Row],[valor_total_diárias]]=0,0,Tabela13[[#This Row],[valor_total_das_passagens]]+Tabela13[[#This Row],[valor_total_diárias]]),0)</f>
        <v>3670.12</v>
      </c>
      <c r="Q36" s="30" t="s">
        <v>116</v>
      </c>
      <c r="R36" s="31" t="s">
        <v>521</v>
      </c>
      <c r="S36" s="40"/>
    </row>
    <row r="37" spans="1:19" s="9" customFormat="1" ht="15.95" customHeight="1" x14ac:dyDescent="0.25">
      <c r="A37" s="2">
        <f t="shared" si="0"/>
        <v>36</v>
      </c>
      <c r="B37" s="2" t="s">
        <v>7</v>
      </c>
      <c r="C37" s="3" t="s">
        <v>279</v>
      </c>
      <c r="D37" s="4" t="s">
        <v>400</v>
      </c>
      <c r="E37" s="3" t="s">
        <v>564</v>
      </c>
      <c r="F37" s="3" t="str">
        <f>IF(Tabela13[[#This Row],[dependência_nav_brasil]]="","",_xlfn.XLOOKUP(Tabela13[[#This Row],[dependência_nav_brasil]],Tabela1[DNB],Tabela1[Aeroporto],"",0,1))</f>
        <v>Guarulhos/SP</v>
      </c>
      <c r="G37" s="3" t="s">
        <v>233</v>
      </c>
      <c r="H37" s="6">
        <v>46276</v>
      </c>
      <c r="I37" s="6">
        <v>46276.5</v>
      </c>
      <c r="J37" s="6" t="s">
        <v>140</v>
      </c>
      <c r="K37" s="6"/>
      <c r="L37" s="34">
        <v>0</v>
      </c>
      <c r="M37" s="22">
        <v>406</v>
      </c>
      <c r="N37" s="13">
        <v>0.5</v>
      </c>
      <c r="O37" s="32">
        <f>Tabela13[[#This Row],[padrão_de_diária]]*Tabela13[[#This Row],[número_de_diárias]]</f>
        <v>203</v>
      </c>
      <c r="P37" s="29">
        <f>IFERROR(IF(Tabela13[[#This Row],[valor_total_das_passagens]]+Tabela13[[#This Row],[valor_total_diárias]]=0,0,Tabela13[[#This Row],[valor_total_das_passagens]]+Tabela13[[#This Row],[valor_total_diárias]]),0)</f>
        <v>203</v>
      </c>
      <c r="Q37" s="30" t="s">
        <v>116</v>
      </c>
      <c r="R37" s="31" t="s">
        <v>523</v>
      </c>
      <c r="S37" s="40"/>
    </row>
    <row r="38" spans="1:19" s="9" customFormat="1" ht="15.95" customHeight="1" x14ac:dyDescent="0.25">
      <c r="A38" s="2">
        <f t="shared" si="0"/>
        <v>37</v>
      </c>
      <c r="B38" s="2" t="s">
        <v>7</v>
      </c>
      <c r="C38" s="3" t="s">
        <v>281</v>
      </c>
      <c r="D38" s="4" t="s">
        <v>402</v>
      </c>
      <c r="E38" s="3" t="s">
        <v>564</v>
      </c>
      <c r="F38" s="3" t="str">
        <f>IF(Tabela13[[#This Row],[dependência_nav_brasil]]="","",_xlfn.XLOOKUP(Tabela13[[#This Row],[dependência_nav_brasil]],Tabela1[DNB],Tabela1[Aeroporto],"",0,1))</f>
        <v>Guarulhos/SP</v>
      </c>
      <c r="G38" s="3" t="s">
        <v>233</v>
      </c>
      <c r="H38" s="6">
        <v>46276</v>
      </c>
      <c r="I38" s="6">
        <v>46276.5</v>
      </c>
      <c r="J38" s="6" t="s">
        <v>140</v>
      </c>
      <c r="K38" s="6"/>
      <c r="L38" s="34">
        <v>0</v>
      </c>
      <c r="M38" s="22">
        <v>406</v>
      </c>
      <c r="N38" s="13">
        <v>0.5</v>
      </c>
      <c r="O38" s="32">
        <f>Tabela13[[#This Row],[padrão_de_diária]]*Tabela13[[#This Row],[número_de_diárias]]</f>
        <v>203</v>
      </c>
      <c r="P38" s="29">
        <f>IFERROR(IF(Tabela13[[#This Row],[valor_total_das_passagens]]+Tabela13[[#This Row],[valor_total_diárias]]=0,0,Tabela13[[#This Row],[valor_total_das_passagens]]+Tabela13[[#This Row],[valor_total_diárias]]),0)</f>
        <v>203</v>
      </c>
      <c r="Q38" s="30" t="s">
        <v>116</v>
      </c>
      <c r="R38" s="31" t="s">
        <v>523</v>
      </c>
      <c r="S38" s="40"/>
    </row>
    <row r="39" spans="1:19" s="9" customFormat="1" ht="15.95" customHeight="1" x14ac:dyDescent="0.25">
      <c r="A39" s="2">
        <f t="shared" si="0"/>
        <v>38</v>
      </c>
      <c r="B39" s="2" t="s">
        <v>7</v>
      </c>
      <c r="C39" s="3" t="s">
        <v>282</v>
      </c>
      <c r="D39" s="4" t="s">
        <v>403</v>
      </c>
      <c r="E39" s="3" t="s">
        <v>564</v>
      </c>
      <c r="F39" s="39" t="str">
        <f>IF(Tabela13[[#This Row],[dependência_nav_brasil]]="","",_xlfn.XLOOKUP(Tabela13[[#This Row],[dependência_nav_brasil]],Tabela1[DNB],Tabela1[Aeroporto],"",0,1))</f>
        <v>Guarulhos/SP</v>
      </c>
      <c r="G39" s="3" t="s">
        <v>233</v>
      </c>
      <c r="H39" s="6">
        <v>46275</v>
      </c>
      <c r="I39" s="6">
        <v>46275.5</v>
      </c>
      <c r="J39" s="6" t="s">
        <v>141</v>
      </c>
      <c r="K39" s="6"/>
      <c r="L39" s="34">
        <v>0</v>
      </c>
      <c r="M39" s="22">
        <v>406</v>
      </c>
      <c r="N39" s="13">
        <v>0.5</v>
      </c>
      <c r="O39" s="32">
        <f>Tabela13[[#This Row],[padrão_de_diária]]*Tabela13[[#This Row],[número_de_diárias]]</f>
        <v>203</v>
      </c>
      <c r="P39" s="38">
        <f>IFERROR(IF(Tabela13[[#This Row],[valor_total_das_passagens]]+Tabela13[[#This Row],[valor_total_diárias]]=0,0,Tabela13[[#This Row],[valor_total_das_passagens]]+Tabela13[[#This Row],[valor_total_diárias]]),0)</f>
        <v>203</v>
      </c>
      <c r="Q39" s="30" t="s">
        <v>116</v>
      </c>
      <c r="R39" s="31" t="s">
        <v>523</v>
      </c>
      <c r="S39" s="40"/>
    </row>
    <row r="40" spans="1:19" s="9" customFormat="1" ht="15.95" customHeight="1" x14ac:dyDescent="0.25">
      <c r="A40" s="2">
        <f t="shared" si="0"/>
        <v>39</v>
      </c>
      <c r="B40" s="2" t="s">
        <v>7</v>
      </c>
      <c r="C40" s="3" t="s">
        <v>283</v>
      </c>
      <c r="D40" s="4" t="s">
        <v>404</v>
      </c>
      <c r="E40" s="3" t="s">
        <v>564</v>
      </c>
      <c r="F40" s="3" t="str">
        <f>IF(Tabela13[[#This Row],[dependência_nav_brasil]]="","",_xlfn.XLOOKUP(Tabela13[[#This Row],[dependência_nav_brasil]],Tabela1[DNB],Tabela1[Aeroporto],"",0,1))</f>
        <v>Guarulhos/SP</v>
      </c>
      <c r="G40" s="3" t="s">
        <v>233</v>
      </c>
      <c r="H40" s="6">
        <v>46279</v>
      </c>
      <c r="I40" s="6">
        <v>46279.5</v>
      </c>
      <c r="J40" s="6" t="s">
        <v>140</v>
      </c>
      <c r="K40" s="6"/>
      <c r="L40" s="34">
        <v>0</v>
      </c>
      <c r="M40" s="22">
        <v>406</v>
      </c>
      <c r="N40" s="13">
        <v>0.5</v>
      </c>
      <c r="O40" s="32">
        <f>Tabela13[[#This Row],[padrão_de_diária]]*Tabela13[[#This Row],[número_de_diárias]]</f>
        <v>203</v>
      </c>
      <c r="P40" s="29">
        <f>IFERROR(IF(Tabela13[[#This Row],[valor_total_das_passagens]]+Tabela13[[#This Row],[valor_total_diárias]]=0,0,Tabela13[[#This Row],[valor_total_das_passagens]]+Tabela13[[#This Row],[valor_total_diárias]]),0)</f>
        <v>203</v>
      </c>
      <c r="Q40" s="30" t="s">
        <v>116</v>
      </c>
      <c r="R40" s="31" t="s">
        <v>523</v>
      </c>
      <c r="S40" s="40"/>
    </row>
    <row r="41" spans="1:19" s="9" customFormat="1" ht="15.95" customHeight="1" x14ac:dyDescent="0.25">
      <c r="A41" s="2">
        <f t="shared" si="0"/>
        <v>40</v>
      </c>
      <c r="B41" s="2" t="s">
        <v>7</v>
      </c>
      <c r="C41" s="3" t="s">
        <v>145</v>
      </c>
      <c r="D41" s="4" t="s">
        <v>151</v>
      </c>
      <c r="E41" s="3" t="s">
        <v>232</v>
      </c>
      <c r="F41" s="3" t="str">
        <f>IF(Tabela13[[#This Row],[dependência_nav_brasil]]="","",_xlfn.XLOOKUP(Tabela13[[#This Row],[dependência_nav_brasil]],Tabela1[DNB],Tabela1[Aeroporto],"",0,1))</f>
        <v>Guarulhos/SP</v>
      </c>
      <c r="G41" s="3" t="s">
        <v>224</v>
      </c>
      <c r="H41" s="6">
        <v>46285</v>
      </c>
      <c r="I41" s="6">
        <v>46302.5</v>
      </c>
      <c r="J41" s="6" t="s">
        <v>139</v>
      </c>
      <c r="K41" s="6" t="s">
        <v>583</v>
      </c>
      <c r="L41" s="34">
        <v>2559.36</v>
      </c>
      <c r="M41" s="22">
        <v>366</v>
      </c>
      <c r="N41" s="13">
        <v>17.5</v>
      </c>
      <c r="O41" s="32">
        <f>Tabela13[[#This Row],[padrão_de_diária]]*Tabela13[[#This Row],[número_de_diárias]]</f>
        <v>6405</v>
      </c>
      <c r="P41" s="29">
        <f>IFERROR(IF(Tabela13[[#This Row],[valor_total_das_passagens]]+Tabela13[[#This Row],[valor_total_diárias]]=0,0,Tabela13[[#This Row],[valor_total_das_passagens]]+Tabela13[[#This Row],[valor_total_diárias]]),0)</f>
        <v>8964.36</v>
      </c>
      <c r="Q41" s="30" t="s">
        <v>116</v>
      </c>
      <c r="R41" s="31" t="s">
        <v>527</v>
      </c>
      <c r="S41" s="40"/>
    </row>
    <row r="42" spans="1:19" s="9" customFormat="1" ht="15.95" customHeight="1" x14ac:dyDescent="0.25">
      <c r="A42" s="2">
        <f t="shared" si="0"/>
        <v>41</v>
      </c>
      <c r="B42" s="2" t="s">
        <v>7</v>
      </c>
      <c r="C42" s="3" t="s">
        <v>124</v>
      </c>
      <c r="D42" s="4" t="s">
        <v>126</v>
      </c>
      <c r="E42" s="3" t="s">
        <v>568</v>
      </c>
      <c r="F42" s="3" t="str">
        <f>IF(Tabela13[[#This Row],[dependência_nav_brasil]]="","",_xlfn.XLOOKUP(Tabela13[[#This Row],[dependência_nav_brasil]],Tabela1[DNB],Tabela1[Aeroporto],"",0,1))</f>
        <v>Guarulhos/SP</v>
      </c>
      <c r="G42" s="3" t="s">
        <v>492</v>
      </c>
      <c r="H42" s="6">
        <v>46267</v>
      </c>
      <c r="I42" s="6">
        <v>46270.5</v>
      </c>
      <c r="J42" s="6" t="s">
        <v>499</v>
      </c>
      <c r="K42" s="6" t="s">
        <v>582</v>
      </c>
      <c r="L42" s="34">
        <v>2390.09</v>
      </c>
      <c r="M42" s="22">
        <v>366</v>
      </c>
      <c r="N42" s="13">
        <v>3.5</v>
      </c>
      <c r="O42" s="32">
        <f>Tabela13[[#This Row],[padrão_de_diária]]*Tabela13[[#This Row],[número_de_diárias]]</f>
        <v>1281</v>
      </c>
      <c r="P42" s="29">
        <f>IFERROR(IF(Tabela13[[#This Row],[valor_total_das_passagens]]+Tabela13[[#This Row],[valor_total_diárias]]=0,0,Tabela13[[#This Row],[valor_total_das_passagens]]+Tabela13[[#This Row],[valor_total_diárias]]),0)</f>
        <v>3671.09</v>
      </c>
      <c r="Q42" s="30" t="s">
        <v>116</v>
      </c>
      <c r="R42" s="31" t="s">
        <v>530</v>
      </c>
      <c r="S42" s="40"/>
    </row>
    <row r="43" spans="1:19" s="9" customFormat="1" ht="15.95" customHeight="1" x14ac:dyDescent="0.25">
      <c r="A43" s="2">
        <f t="shared" si="0"/>
        <v>42</v>
      </c>
      <c r="B43" s="2" t="s">
        <v>7</v>
      </c>
      <c r="C43" s="3" t="s">
        <v>328</v>
      </c>
      <c r="D43" s="4" t="s">
        <v>448</v>
      </c>
      <c r="E43" s="3" t="s">
        <v>564</v>
      </c>
      <c r="F43" s="3" t="str">
        <f>IF(Tabela13[[#This Row],[dependência_nav_brasil]]="","",_xlfn.XLOOKUP(Tabela13[[#This Row],[dependência_nav_brasil]],Tabela1[DNB],Tabela1[Aeroporto],"",0,1))</f>
        <v>Guarulhos/SP</v>
      </c>
      <c r="G43" s="3" t="s">
        <v>176</v>
      </c>
      <c r="H43" s="6">
        <v>46286</v>
      </c>
      <c r="I43" s="6">
        <v>46286.5</v>
      </c>
      <c r="J43" s="6" t="s">
        <v>139</v>
      </c>
      <c r="K43" s="6"/>
      <c r="L43" s="34">
        <v>0</v>
      </c>
      <c r="M43" s="22">
        <v>366</v>
      </c>
      <c r="N43" s="13">
        <v>0.5</v>
      </c>
      <c r="O43" s="32">
        <f>Tabela13[[#This Row],[padrão_de_diária]]*Tabela13[[#This Row],[número_de_diárias]]</f>
        <v>183</v>
      </c>
      <c r="P43" s="29">
        <f>IFERROR(IF(Tabela13[[#This Row],[valor_total_das_passagens]]+Tabela13[[#This Row],[valor_total_diárias]]=0,0,Tabela13[[#This Row],[valor_total_das_passagens]]+Tabela13[[#This Row],[valor_total_diárias]]),0)</f>
        <v>183</v>
      </c>
      <c r="Q43" s="30" t="s">
        <v>116</v>
      </c>
      <c r="R43" s="31" t="s">
        <v>129</v>
      </c>
      <c r="S43" s="40"/>
    </row>
    <row r="44" spans="1:19" s="9" customFormat="1" ht="15.95" customHeight="1" x14ac:dyDescent="0.25">
      <c r="A44" s="2">
        <f t="shared" si="0"/>
        <v>43</v>
      </c>
      <c r="B44" s="2" t="s">
        <v>7</v>
      </c>
      <c r="C44" s="3" t="s">
        <v>123</v>
      </c>
      <c r="D44" s="4" t="s">
        <v>125</v>
      </c>
      <c r="E44" s="3" t="s">
        <v>565</v>
      </c>
      <c r="F44" s="3" t="str">
        <f>IF(Tabela13[[#This Row],[dependência_nav_brasil]]="","",_xlfn.XLOOKUP(Tabela13[[#This Row],[dependência_nav_brasil]],Tabela1[DNB],Tabela1[Aeroporto],"",0,1))</f>
        <v>Guarulhos/SP</v>
      </c>
      <c r="G44" s="3" t="s">
        <v>235</v>
      </c>
      <c r="H44" s="6">
        <v>46293</v>
      </c>
      <c r="I44" s="6">
        <v>46297.5</v>
      </c>
      <c r="J44" s="6" t="s">
        <v>139</v>
      </c>
      <c r="K44" s="6" t="s">
        <v>582</v>
      </c>
      <c r="L44" s="34">
        <v>3294.11</v>
      </c>
      <c r="M44" s="22">
        <v>406</v>
      </c>
      <c r="N44" s="13">
        <v>4.5</v>
      </c>
      <c r="O44" s="32">
        <f>Tabela13[[#This Row],[padrão_de_diária]]*Tabela13[[#This Row],[número_de_diárias]]</f>
        <v>1827</v>
      </c>
      <c r="P44" s="29">
        <f>IFERROR(IF(Tabela13[[#This Row],[valor_total_das_passagens]]+Tabela13[[#This Row],[valor_total_diárias]]=0,0,Tabela13[[#This Row],[valor_total_das_passagens]]+Tabela13[[#This Row],[valor_total_diárias]]),0)</f>
        <v>5121.1100000000006</v>
      </c>
      <c r="Q44" s="30" t="s">
        <v>116</v>
      </c>
      <c r="R44" s="31" t="s">
        <v>544</v>
      </c>
      <c r="S44" s="40"/>
    </row>
    <row r="45" spans="1:19" s="9" customFormat="1" ht="15.95" customHeight="1" x14ac:dyDescent="0.25">
      <c r="A45" s="2">
        <f t="shared" si="0"/>
        <v>44</v>
      </c>
      <c r="B45" s="2" t="s">
        <v>7</v>
      </c>
      <c r="C45" s="3" t="s">
        <v>124</v>
      </c>
      <c r="D45" s="4" t="s">
        <v>126</v>
      </c>
      <c r="E45" s="3" t="s">
        <v>568</v>
      </c>
      <c r="F45" s="3" t="str">
        <f>IF(Tabela13[[#This Row],[dependência_nav_brasil]]="","",_xlfn.XLOOKUP(Tabela13[[#This Row],[dependência_nav_brasil]],Tabela1[DNB],Tabela1[Aeroporto],"",0,1))</f>
        <v>Guarulhos/SP</v>
      </c>
      <c r="G45" s="3" t="s">
        <v>492</v>
      </c>
      <c r="H45" s="6">
        <v>46275</v>
      </c>
      <c r="I45" s="6">
        <v>46278.5</v>
      </c>
      <c r="J45" s="6" t="s">
        <v>500</v>
      </c>
      <c r="K45" s="6" t="s">
        <v>582</v>
      </c>
      <c r="L45" s="34">
        <v>4624.7</v>
      </c>
      <c r="M45" s="22">
        <v>366</v>
      </c>
      <c r="N45" s="13">
        <v>3.5</v>
      </c>
      <c r="O45" s="32">
        <f>Tabela13[[#This Row],[padrão_de_diária]]*Tabela13[[#This Row],[número_de_diárias]]</f>
        <v>1281</v>
      </c>
      <c r="P45" s="29">
        <f>IFERROR(IF(Tabela13[[#This Row],[valor_total_das_passagens]]+Tabela13[[#This Row],[valor_total_diárias]]=0,0,Tabela13[[#This Row],[valor_total_das_passagens]]+Tabela13[[#This Row],[valor_total_diárias]]),0)</f>
        <v>5905.7</v>
      </c>
      <c r="Q45" s="30" t="s">
        <v>116</v>
      </c>
      <c r="R45" s="31" t="s">
        <v>551</v>
      </c>
      <c r="S45" s="40"/>
    </row>
    <row r="46" spans="1:19" s="9" customFormat="1" ht="15.95" customHeight="1" x14ac:dyDescent="0.25">
      <c r="A46" s="2">
        <f t="shared" si="0"/>
        <v>45</v>
      </c>
      <c r="B46" s="2" t="s">
        <v>7</v>
      </c>
      <c r="C46" s="3" t="s">
        <v>341</v>
      </c>
      <c r="D46" s="4" t="s">
        <v>460</v>
      </c>
      <c r="E46" s="3" t="s">
        <v>564</v>
      </c>
      <c r="F46" s="3" t="str">
        <f>IF(Tabela13[[#This Row],[dependência_nav_brasil]]="","",_xlfn.XLOOKUP(Tabela13[[#This Row],[dependência_nav_brasil]],Tabela1[DNB],Tabela1[Aeroporto],"",0,1))</f>
        <v>Guarulhos/SP</v>
      </c>
      <c r="G46" s="3" t="s">
        <v>110</v>
      </c>
      <c r="H46" s="6">
        <v>46294</v>
      </c>
      <c r="I46" s="6">
        <v>46297.5</v>
      </c>
      <c r="J46" s="6" t="s">
        <v>139</v>
      </c>
      <c r="K46" s="6" t="s">
        <v>574</v>
      </c>
      <c r="L46" s="34">
        <v>1082.3899999999999</v>
      </c>
      <c r="M46" s="22">
        <v>514</v>
      </c>
      <c r="N46" s="13">
        <v>3.5</v>
      </c>
      <c r="O46" s="32">
        <f>Tabela13[[#This Row],[padrão_de_diária]]*Tabela13[[#This Row],[número_de_diárias]]</f>
        <v>1799</v>
      </c>
      <c r="P46" s="29">
        <f>IFERROR(IF(Tabela13[[#This Row],[valor_total_das_passagens]]+Tabela13[[#This Row],[valor_total_diárias]]=0,0,Tabela13[[#This Row],[valor_total_das_passagens]]+Tabela13[[#This Row],[valor_total_diárias]]),0)</f>
        <v>2881.39</v>
      </c>
      <c r="Q46" s="30" t="s">
        <v>116</v>
      </c>
      <c r="R46" s="31" t="s">
        <v>554</v>
      </c>
      <c r="S46" s="40"/>
    </row>
    <row r="47" spans="1:19" s="35" customFormat="1" ht="15.95" customHeight="1" x14ac:dyDescent="0.25">
      <c r="A47" s="2">
        <f t="shared" si="0"/>
        <v>46</v>
      </c>
      <c r="B47" s="2" t="s">
        <v>8</v>
      </c>
      <c r="C47" s="3" t="s">
        <v>301</v>
      </c>
      <c r="D47" s="4" t="s">
        <v>422</v>
      </c>
      <c r="E47" s="3" t="s">
        <v>566</v>
      </c>
      <c r="F47" s="3" t="str">
        <f>IF(Tabela13[[#This Row],[dependência_nav_brasil]]="","",_xlfn.XLOOKUP(Tabela13[[#This Row],[dependência_nav_brasil]],Tabela1[DNB],Tabela1[Aeroporto],"",0,1))</f>
        <v>Itaituba/PA</v>
      </c>
      <c r="G47" s="3" t="s">
        <v>156</v>
      </c>
      <c r="H47" s="6">
        <v>46294</v>
      </c>
      <c r="I47" s="6">
        <v>46296.5</v>
      </c>
      <c r="J47" s="6" t="s">
        <v>139</v>
      </c>
      <c r="K47" s="6" t="s">
        <v>577</v>
      </c>
      <c r="L47" s="34">
        <v>9846.75</v>
      </c>
      <c r="M47" s="22">
        <v>406</v>
      </c>
      <c r="N47" s="13">
        <v>2.5</v>
      </c>
      <c r="O47" s="32">
        <f>Tabela13[[#This Row],[padrão_de_diária]]*Tabela13[[#This Row],[número_de_diárias]]</f>
        <v>1015</v>
      </c>
      <c r="P47" s="29">
        <f>IFERROR(IF(Tabela13[[#This Row],[valor_total_das_passagens]]+Tabela13[[#This Row],[valor_total_diárias]]=0,0,Tabela13[[#This Row],[valor_total_das_passagens]]+Tabela13[[#This Row],[valor_total_diárias]]),0)</f>
        <v>10861.75</v>
      </c>
      <c r="Q47" s="30" t="s">
        <v>116</v>
      </c>
      <c r="R47" s="31" t="s">
        <v>117</v>
      </c>
      <c r="S47" s="40"/>
    </row>
    <row r="48" spans="1:19" s="9" customFormat="1" ht="15.95" customHeight="1" x14ac:dyDescent="0.25">
      <c r="A48" s="2">
        <f t="shared" si="0"/>
        <v>47</v>
      </c>
      <c r="B48" s="2" t="s">
        <v>8</v>
      </c>
      <c r="C48" s="3" t="s">
        <v>314</v>
      </c>
      <c r="D48" s="4" t="s">
        <v>435</v>
      </c>
      <c r="E48" s="3" t="s">
        <v>569</v>
      </c>
      <c r="F48" s="3" t="str">
        <f>IF(Tabela13[[#This Row],[dependência_nav_brasil]]="","",_xlfn.XLOOKUP(Tabela13[[#This Row],[dependência_nav_brasil]],Tabela1[DNB],Tabela1[Aeroporto],"",0,1))</f>
        <v>Itaituba/PA</v>
      </c>
      <c r="G48" s="3" t="s">
        <v>110</v>
      </c>
      <c r="H48" s="6">
        <v>46278</v>
      </c>
      <c r="I48" s="6">
        <v>46282</v>
      </c>
      <c r="J48" s="6" t="s">
        <v>142</v>
      </c>
      <c r="K48" s="6" t="s">
        <v>582</v>
      </c>
      <c r="L48" s="34">
        <v>1646.0600000000002</v>
      </c>
      <c r="M48" s="22">
        <v>406</v>
      </c>
      <c r="N48" s="13">
        <v>4</v>
      </c>
      <c r="O48" s="32">
        <f>Tabela13[[#This Row],[padrão_de_diária]]*Tabela13[[#This Row],[número_de_diárias]]</f>
        <v>1624</v>
      </c>
      <c r="P48" s="29">
        <f>IFERROR(IF(Tabela13[[#This Row],[valor_total_das_passagens]]+Tabela13[[#This Row],[valor_total_diárias]]=0,0,Tabela13[[#This Row],[valor_total_das_passagens]]+Tabela13[[#This Row],[valor_total_diárias]]),0)</f>
        <v>3270.0600000000004</v>
      </c>
      <c r="Q48" s="30" t="s">
        <v>116</v>
      </c>
      <c r="R48" s="31" t="s">
        <v>536</v>
      </c>
      <c r="S48" s="40"/>
    </row>
    <row r="49" spans="1:19" s="9" customFormat="1" ht="15.95" customHeight="1" x14ac:dyDescent="0.25">
      <c r="A49" s="2">
        <f t="shared" si="0"/>
        <v>48</v>
      </c>
      <c r="B49" s="2" t="s">
        <v>8</v>
      </c>
      <c r="C49" s="3" t="s">
        <v>314</v>
      </c>
      <c r="D49" s="4" t="s">
        <v>435</v>
      </c>
      <c r="E49" s="3" t="s">
        <v>569</v>
      </c>
      <c r="F49" s="3" t="str">
        <f>IF(Tabela13[[#This Row],[dependência_nav_brasil]]="","",_xlfn.XLOOKUP(Tabela13[[#This Row],[dependência_nav_brasil]],Tabela1[DNB],Tabela1[Aeroporto],"",0,1))</f>
        <v>Itaituba/PA</v>
      </c>
      <c r="G49" s="3" t="s">
        <v>224</v>
      </c>
      <c r="H49" s="6">
        <v>46282</v>
      </c>
      <c r="I49" s="6">
        <v>46283.5</v>
      </c>
      <c r="J49" s="6" t="s">
        <v>142</v>
      </c>
      <c r="K49" s="6" t="s">
        <v>582</v>
      </c>
      <c r="L49" s="34">
        <v>1646.0600000000002</v>
      </c>
      <c r="M49" s="22">
        <v>366</v>
      </c>
      <c r="N49" s="13">
        <v>1.5</v>
      </c>
      <c r="O49" s="32">
        <f>Tabela13[[#This Row],[padrão_de_diária]]*Tabela13[[#This Row],[número_de_diárias]]</f>
        <v>549</v>
      </c>
      <c r="P49" s="29">
        <f>IFERROR(IF(Tabela13[[#This Row],[valor_total_das_passagens]]+Tabela13[[#This Row],[valor_total_diárias]]=0,0,Tabela13[[#This Row],[valor_total_das_passagens]]+Tabela13[[#This Row],[valor_total_diárias]]),0)</f>
        <v>2195.0600000000004</v>
      </c>
      <c r="Q49" s="30" t="s">
        <v>116</v>
      </c>
      <c r="R49" s="31" t="s">
        <v>536</v>
      </c>
      <c r="S49" s="40"/>
    </row>
    <row r="50" spans="1:19" s="9" customFormat="1" ht="15.95" customHeight="1" x14ac:dyDescent="0.25">
      <c r="A50" s="2">
        <f t="shared" si="0"/>
        <v>49</v>
      </c>
      <c r="B50" s="2" t="s">
        <v>27</v>
      </c>
      <c r="C50" s="3" t="s">
        <v>259</v>
      </c>
      <c r="D50" s="4" t="s">
        <v>380</v>
      </c>
      <c r="E50" s="3" t="s">
        <v>564</v>
      </c>
      <c r="F50" s="3" t="str">
        <f>IF(Tabela13[[#This Row],[dependência_nav_brasil]]="","",_xlfn.XLOOKUP(Tabela13[[#This Row],[dependência_nav_brasil]],Tabela1[DNB],Tabela1[Aeroporto],"",0,1))</f>
        <v>Ilhéus/BA</v>
      </c>
      <c r="G50" s="3" t="s">
        <v>111</v>
      </c>
      <c r="H50" s="6">
        <v>46273</v>
      </c>
      <c r="I50" s="6">
        <v>46274.5</v>
      </c>
      <c r="J50" s="6" t="s">
        <v>139</v>
      </c>
      <c r="K50" s="6" t="s">
        <v>578</v>
      </c>
      <c r="L50" s="34">
        <v>1923.25</v>
      </c>
      <c r="M50" s="22">
        <v>406</v>
      </c>
      <c r="N50" s="13">
        <v>1.5</v>
      </c>
      <c r="O50" s="32">
        <f>Tabela13[[#This Row],[padrão_de_diária]]*Tabela13[[#This Row],[número_de_diárias]]</f>
        <v>609</v>
      </c>
      <c r="P50" s="29">
        <f>IFERROR(IF(Tabela13[[#This Row],[valor_total_das_passagens]]+Tabela13[[#This Row],[valor_total_diárias]]=0,0,Tabela13[[#This Row],[valor_total_das_passagens]]+Tabela13[[#This Row],[valor_total_diárias]]),0)</f>
        <v>2532.25</v>
      </c>
      <c r="Q50" s="30" t="s">
        <v>116</v>
      </c>
      <c r="R50" s="31" t="s">
        <v>117</v>
      </c>
      <c r="S50" s="40"/>
    </row>
    <row r="51" spans="1:19" s="9" customFormat="1" ht="15.95" customHeight="1" x14ac:dyDescent="0.25">
      <c r="A51" s="2">
        <f t="shared" si="0"/>
        <v>50</v>
      </c>
      <c r="B51" s="2" t="s">
        <v>27</v>
      </c>
      <c r="C51" s="3" t="s">
        <v>288</v>
      </c>
      <c r="D51" s="4" t="s">
        <v>409</v>
      </c>
      <c r="E51" s="3" t="s">
        <v>564</v>
      </c>
      <c r="F51" s="3" t="str">
        <f>IF(Tabela13[[#This Row],[dependência_nav_brasil]]="","",_xlfn.XLOOKUP(Tabela13[[#This Row],[dependência_nav_brasil]],Tabela1[DNB],Tabela1[Aeroporto],"",0,1))</f>
        <v>Ilhéus/BA</v>
      </c>
      <c r="G51" s="3" t="s">
        <v>111</v>
      </c>
      <c r="H51" s="6">
        <v>46280</v>
      </c>
      <c r="I51" s="6">
        <v>46281.5</v>
      </c>
      <c r="J51" s="6" t="s">
        <v>139</v>
      </c>
      <c r="K51" s="6" t="s">
        <v>574</v>
      </c>
      <c r="L51" s="34">
        <v>1420.26</v>
      </c>
      <c r="M51" s="22">
        <v>406</v>
      </c>
      <c r="N51" s="13">
        <v>1.5</v>
      </c>
      <c r="O51" s="32">
        <f>Tabela13[[#This Row],[padrão_de_diária]]*Tabela13[[#This Row],[número_de_diárias]]</f>
        <v>609</v>
      </c>
      <c r="P51" s="29">
        <f>IFERROR(IF(Tabela13[[#This Row],[valor_total_das_passagens]]+Tabela13[[#This Row],[valor_total_diárias]]=0,0,Tabela13[[#This Row],[valor_total_das_passagens]]+Tabela13[[#This Row],[valor_total_diárias]]),0)</f>
        <v>2029.26</v>
      </c>
      <c r="Q51" s="30" t="s">
        <v>116</v>
      </c>
      <c r="R51" s="47" t="s">
        <v>117</v>
      </c>
      <c r="S51" s="40"/>
    </row>
    <row r="52" spans="1:19" s="9" customFormat="1" ht="15.95" customHeight="1" x14ac:dyDescent="0.25">
      <c r="A52" s="2">
        <f t="shared" si="0"/>
        <v>51</v>
      </c>
      <c r="B52" s="2" t="s">
        <v>27</v>
      </c>
      <c r="C52" s="3" t="s">
        <v>289</v>
      </c>
      <c r="D52" s="4" t="s">
        <v>410</v>
      </c>
      <c r="E52" s="3" t="s">
        <v>564</v>
      </c>
      <c r="F52" s="3" t="str">
        <f>IF(Tabela13[[#This Row],[dependência_nav_brasil]]="","",_xlfn.XLOOKUP(Tabela13[[#This Row],[dependência_nav_brasil]],Tabela1[DNB],Tabela1[Aeroporto],"",0,1))</f>
        <v>Ilhéus/BA</v>
      </c>
      <c r="G52" s="3" t="s">
        <v>111</v>
      </c>
      <c r="H52" s="6">
        <v>46286</v>
      </c>
      <c r="I52" s="6">
        <v>46287.5</v>
      </c>
      <c r="J52" s="6" t="s">
        <v>139</v>
      </c>
      <c r="K52" s="6" t="s">
        <v>578</v>
      </c>
      <c r="L52" s="34">
        <v>3219.3999999999996</v>
      </c>
      <c r="M52" s="22">
        <v>406</v>
      </c>
      <c r="N52" s="13">
        <v>1.5</v>
      </c>
      <c r="O52" s="32">
        <f>Tabela13[[#This Row],[padrão_de_diária]]*Tabela13[[#This Row],[número_de_diárias]]</f>
        <v>609</v>
      </c>
      <c r="P52" s="29">
        <f>IFERROR(IF(Tabela13[[#This Row],[valor_total_das_passagens]]+Tabela13[[#This Row],[valor_total_diárias]]=0,0,Tabela13[[#This Row],[valor_total_das_passagens]]+Tabela13[[#This Row],[valor_total_diárias]]),0)</f>
        <v>3828.3999999999996</v>
      </c>
      <c r="Q52" s="30" t="s">
        <v>116</v>
      </c>
      <c r="R52" s="31" t="s">
        <v>117</v>
      </c>
      <c r="S52" s="40"/>
    </row>
    <row r="53" spans="1:19" s="9" customFormat="1" ht="15.95" customHeight="1" x14ac:dyDescent="0.25">
      <c r="A53" s="2">
        <f t="shared" si="0"/>
        <v>52</v>
      </c>
      <c r="B53" s="2" t="s">
        <v>34</v>
      </c>
      <c r="C53" s="3" t="s">
        <v>159</v>
      </c>
      <c r="D53" s="4" t="s">
        <v>166</v>
      </c>
      <c r="E53" s="3" t="s">
        <v>568</v>
      </c>
      <c r="F53" s="3" t="str">
        <f>IF(Tabela13[[#This Row],[dependência_nav_brasil]]="","",_xlfn.XLOOKUP(Tabela13[[#This Row],[dependência_nav_brasil]],Tabela1[DNB],Tabela1[Aeroporto],"",0,1))</f>
        <v>Imperatriz/MA</v>
      </c>
      <c r="G53" s="3" t="s">
        <v>157</v>
      </c>
      <c r="H53" s="6">
        <v>46286</v>
      </c>
      <c r="I53" s="6">
        <v>46288.5</v>
      </c>
      <c r="J53" s="6" t="s">
        <v>499</v>
      </c>
      <c r="K53" s="6" t="s">
        <v>579</v>
      </c>
      <c r="L53" s="34">
        <v>888.23</v>
      </c>
      <c r="M53" s="22">
        <v>406</v>
      </c>
      <c r="N53" s="13">
        <v>2.5</v>
      </c>
      <c r="O53" s="32">
        <f>Tabela13[[#This Row],[padrão_de_diária]]*Tabela13[[#This Row],[número_de_diárias]]</f>
        <v>1015</v>
      </c>
      <c r="P53" s="29">
        <f>IFERROR(IF(Tabela13[[#This Row],[valor_total_das_passagens]]+Tabela13[[#This Row],[valor_total_diárias]]=0,0,Tabela13[[#This Row],[valor_total_das_passagens]]+Tabela13[[#This Row],[valor_total_diárias]]),0)</f>
        <v>1903.23</v>
      </c>
      <c r="Q53" s="30" t="s">
        <v>116</v>
      </c>
      <c r="R53" s="31" t="s">
        <v>512</v>
      </c>
      <c r="S53" s="40"/>
    </row>
    <row r="54" spans="1:19" s="9" customFormat="1" ht="15.95" customHeight="1" x14ac:dyDescent="0.25">
      <c r="A54" s="2">
        <f t="shared" si="0"/>
        <v>53</v>
      </c>
      <c r="B54" s="2" t="s">
        <v>34</v>
      </c>
      <c r="C54" s="3" t="s">
        <v>159</v>
      </c>
      <c r="D54" s="4" t="s">
        <v>166</v>
      </c>
      <c r="E54" s="3" t="s">
        <v>568</v>
      </c>
      <c r="F54" s="3" t="str">
        <f>IF(Tabela13[[#This Row],[dependência_nav_brasil]]="","",_xlfn.XLOOKUP(Tabela13[[#This Row],[dependência_nav_brasil]],Tabela1[DNB],Tabela1[Aeroporto],"",0,1))</f>
        <v>Imperatriz/MA</v>
      </c>
      <c r="G54" s="3" t="s">
        <v>487</v>
      </c>
      <c r="H54" s="6">
        <v>46288</v>
      </c>
      <c r="I54" s="6">
        <v>46295</v>
      </c>
      <c r="J54" s="6" t="s">
        <v>499</v>
      </c>
      <c r="K54" s="6" t="s">
        <v>579</v>
      </c>
      <c r="L54" s="34">
        <v>888.23</v>
      </c>
      <c r="M54" s="22">
        <v>366</v>
      </c>
      <c r="N54" s="13">
        <v>7</v>
      </c>
      <c r="O54" s="32">
        <f>Tabela13[[#This Row],[padrão_de_diária]]*Tabela13[[#This Row],[número_de_diárias]]</f>
        <v>2562</v>
      </c>
      <c r="P54" s="29">
        <f>IFERROR(IF(Tabela13[[#This Row],[valor_total_das_passagens]]+Tabela13[[#This Row],[valor_total_diárias]]=0,0,Tabela13[[#This Row],[valor_total_das_passagens]]+Tabela13[[#This Row],[valor_total_diárias]]),0)</f>
        <v>3450.23</v>
      </c>
      <c r="Q54" s="30" t="s">
        <v>116</v>
      </c>
      <c r="R54" s="31" t="s">
        <v>512</v>
      </c>
      <c r="S54" s="40"/>
    </row>
    <row r="55" spans="1:19" s="9" customFormat="1" ht="15.95" customHeight="1" x14ac:dyDescent="0.25">
      <c r="A55" s="2">
        <f t="shared" si="0"/>
        <v>54</v>
      </c>
      <c r="B55" s="2" t="s">
        <v>34</v>
      </c>
      <c r="C55" s="3" t="s">
        <v>324</v>
      </c>
      <c r="D55" s="4" t="s">
        <v>444</v>
      </c>
      <c r="E55" s="3" t="s">
        <v>566</v>
      </c>
      <c r="F55" s="3" t="str">
        <f>IF(Tabela13[[#This Row],[dependência_nav_brasil]]="","",_xlfn.XLOOKUP(Tabela13[[#This Row],[dependência_nav_brasil]],Tabela1[DNB],Tabela1[Aeroporto],"",0,1))</f>
        <v>Imperatriz/MA</v>
      </c>
      <c r="G55" s="3" t="s">
        <v>111</v>
      </c>
      <c r="H55" s="6">
        <v>46288</v>
      </c>
      <c r="I55" s="6">
        <v>46289.5</v>
      </c>
      <c r="J55" s="6" t="s">
        <v>139</v>
      </c>
      <c r="K55" s="6" t="s">
        <v>578</v>
      </c>
      <c r="L55" s="34">
        <v>1569.3600000000001</v>
      </c>
      <c r="M55" s="22">
        <v>406</v>
      </c>
      <c r="N55" s="13">
        <v>1.5</v>
      </c>
      <c r="O55" s="32">
        <f>Tabela13[[#This Row],[padrão_de_diária]]*Tabela13[[#This Row],[número_de_diárias]]</f>
        <v>609</v>
      </c>
      <c r="P55" s="29">
        <f>IFERROR(IF(Tabela13[[#This Row],[valor_total_das_passagens]]+Tabela13[[#This Row],[valor_total_diárias]]=0,0,Tabela13[[#This Row],[valor_total_das_passagens]]+Tabela13[[#This Row],[valor_total_diárias]]),0)</f>
        <v>2178.36</v>
      </c>
      <c r="Q55" s="30" t="s">
        <v>116</v>
      </c>
      <c r="R55" s="31" t="s">
        <v>117</v>
      </c>
      <c r="S55" s="40"/>
    </row>
    <row r="56" spans="1:19" s="9" customFormat="1" ht="15.95" customHeight="1" x14ac:dyDescent="0.25">
      <c r="A56" s="2">
        <f t="shared" si="0"/>
        <v>55</v>
      </c>
      <c r="B56" s="2" t="s">
        <v>34</v>
      </c>
      <c r="C56" s="3" t="s">
        <v>159</v>
      </c>
      <c r="D56" s="4" t="s">
        <v>166</v>
      </c>
      <c r="E56" s="3" t="s">
        <v>568</v>
      </c>
      <c r="F56" s="3" t="str">
        <f>IF(Tabela13[[#This Row],[dependência_nav_brasil]]="","",_xlfn.XLOOKUP(Tabela13[[#This Row],[dependência_nav_brasil]],Tabela1[DNB],Tabela1[Aeroporto],"",0,1))</f>
        <v>Imperatriz/MA</v>
      </c>
      <c r="G56" s="3" t="s">
        <v>496</v>
      </c>
      <c r="H56" s="6">
        <v>46279</v>
      </c>
      <c r="I56" s="6">
        <v>46283.5</v>
      </c>
      <c r="J56" s="6" t="s">
        <v>141</v>
      </c>
      <c r="K56" s="6"/>
      <c r="L56" s="34">
        <v>0</v>
      </c>
      <c r="M56" s="22">
        <v>366</v>
      </c>
      <c r="N56" s="13">
        <v>4.5</v>
      </c>
      <c r="O56" s="32">
        <f>Tabela13[[#This Row],[padrão_de_diária]]*Tabela13[[#This Row],[número_de_diárias]]</f>
        <v>1647</v>
      </c>
      <c r="P56" s="29">
        <f>IFERROR(IF(Tabela13[[#This Row],[valor_total_das_passagens]]+Tabela13[[#This Row],[valor_total_diárias]]=0,0,Tabela13[[#This Row],[valor_total_das_passagens]]+Tabela13[[#This Row],[valor_total_diárias]]),0)</f>
        <v>1647</v>
      </c>
      <c r="Q56" s="30" t="s">
        <v>116</v>
      </c>
      <c r="R56" s="31" t="s">
        <v>546</v>
      </c>
      <c r="S56" s="40"/>
    </row>
    <row r="57" spans="1:19" s="9" customFormat="1" ht="15.95" customHeight="1" x14ac:dyDescent="0.25">
      <c r="A57" s="2">
        <f t="shared" si="0"/>
        <v>56</v>
      </c>
      <c r="B57" s="2" t="s">
        <v>9</v>
      </c>
      <c r="C57" s="3" t="s">
        <v>252</v>
      </c>
      <c r="D57" s="4" t="s">
        <v>373</v>
      </c>
      <c r="E57" s="3" t="s">
        <v>564</v>
      </c>
      <c r="F57" s="3" t="str">
        <f>IF(Tabela13[[#This Row],[dependência_nav_brasil]]="","",_xlfn.XLOOKUP(Tabela13[[#This Row],[dependência_nav_brasil]],Tabela1[DNB],Tabela1[Aeroporto],"",0,1))</f>
        <v>João Pessoa/PB</v>
      </c>
      <c r="G57" s="3" t="s">
        <v>113</v>
      </c>
      <c r="H57" s="6">
        <v>46273</v>
      </c>
      <c r="I57" s="6">
        <v>46274.5</v>
      </c>
      <c r="J57" s="6" t="s">
        <v>140</v>
      </c>
      <c r="K57" s="6"/>
      <c r="L57" s="34">
        <v>0</v>
      </c>
      <c r="M57" s="22">
        <v>406</v>
      </c>
      <c r="N57" s="13">
        <v>1.5</v>
      </c>
      <c r="O57" s="32">
        <f>Tabela13[[#This Row],[padrão_de_diária]]*Tabela13[[#This Row],[número_de_diárias]]</f>
        <v>609</v>
      </c>
      <c r="P57" s="29">
        <f>IFERROR(IF(Tabela13[[#This Row],[valor_total_das_passagens]]+Tabela13[[#This Row],[valor_total_diárias]]=0,0,Tabela13[[#This Row],[valor_total_das_passagens]]+Tabela13[[#This Row],[valor_total_diárias]]),0)</f>
        <v>609</v>
      </c>
      <c r="Q57" s="30" t="s">
        <v>116</v>
      </c>
      <c r="R57" s="31" t="s">
        <v>117</v>
      </c>
      <c r="S57" s="40"/>
    </row>
    <row r="58" spans="1:19" s="9" customFormat="1" ht="15.95" customHeight="1" x14ac:dyDescent="0.25">
      <c r="A58" s="2">
        <f t="shared" si="0"/>
        <v>57</v>
      </c>
      <c r="B58" s="2" t="s">
        <v>9</v>
      </c>
      <c r="C58" s="3" t="s">
        <v>253</v>
      </c>
      <c r="D58" s="4" t="s">
        <v>374</v>
      </c>
      <c r="E58" s="3" t="s">
        <v>564</v>
      </c>
      <c r="F58" s="3" t="str">
        <f>IF(Tabela13[[#This Row],[dependência_nav_brasil]]="","",_xlfn.XLOOKUP(Tabela13[[#This Row],[dependência_nav_brasil]],Tabela1[DNB],Tabela1[Aeroporto],"",0,1))</f>
        <v>João Pessoa/PB</v>
      </c>
      <c r="G58" s="3" t="s">
        <v>113</v>
      </c>
      <c r="H58" s="6">
        <v>46273</v>
      </c>
      <c r="I58" s="6">
        <v>46274.5</v>
      </c>
      <c r="J58" s="6" t="s">
        <v>140</v>
      </c>
      <c r="K58" s="6"/>
      <c r="L58" s="34">
        <v>0</v>
      </c>
      <c r="M58" s="22">
        <v>406</v>
      </c>
      <c r="N58" s="13">
        <v>1.5</v>
      </c>
      <c r="O58" s="32">
        <f>Tabela13[[#This Row],[padrão_de_diária]]*Tabela13[[#This Row],[número_de_diárias]]</f>
        <v>609</v>
      </c>
      <c r="P58" s="29">
        <f>IFERROR(IF(Tabela13[[#This Row],[valor_total_das_passagens]]+Tabela13[[#This Row],[valor_total_diárias]]=0,0,Tabela13[[#This Row],[valor_total_das_passagens]]+Tabela13[[#This Row],[valor_total_diárias]]),0)</f>
        <v>609</v>
      </c>
      <c r="Q58" s="30" t="s">
        <v>116</v>
      </c>
      <c r="R58" s="31" t="s">
        <v>117</v>
      </c>
      <c r="S58" s="40"/>
    </row>
    <row r="59" spans="1:19" s="9" customFormat="1" ht="15.95" customHeight="1" x14ac:dyDescent="0.25">
      <c r="A59" s="2">
        <f t="shared" si="0"/>
        <v>58</v>
      </c>
      <c r="B59" s="2" t="s">
        <v>9</v>
      </c>
      <c r="C59" s="3" t="s">
        <v>254</v>
      </c>
      <c r="D59" s="4" t="s">
        <v>375</v>
      </c>
      <c r="E59" s="3" t="s">
        <v>232</v>
      </c>
      <c r="F59" s="3" t="str">
        <f>IF(Tabela13[[#This Row],[dependência_nav_brasil]]="","",_xlfn.XLOOKUP(Tabela13[[#This Row],[dependência_nav_brasil]],Tabela1[DNB],Tabela1[Aeroporto],"",0,1))</f>
        <v>João Pessoa/PB</v>
      </c>
      <c r="G59" s="3" t="s">
        <v>233</v>
      </c>
      <c r="H59" s="6">
        <v>46292</v>
      </c>
      <c r="I59" s="6">
        <v>46323</v>
      </c>
      <c r="J59" s="6" t="s">
        <v>142</v>
      </c>
      <c r="K59" s="6" t="s">
        <v>582</v>
      </c>
      <c r="L59" s="34">
        <v>3862.1200000000003</v>
      </c>
      <c r="M59" s="22">
        <v>406</v>
      </c>
      <c r="N59" s="13">
        <f>12.5-11</f>
        <v>1.5</v>
      </c>
      <c r="O59" s="32">
        <f>Tabela13[[#This Row],[padrão_de_diária]]*Tabela13[[#This Row],[número_de_diárias]]</f>
        <v>609</v>
      </c>
      <c r="P59" s="29">
        <f>IFERROR(IF(Tabela13[[#This Row],[valor_total_das_passagens]]+Tabela13[[#This Row],[valor_total_diárias]]=0,0,Tabela13[[#This Row],[valor_total_das_passagens]]+Tabela13[[#This Row],[valor_total_diárias]]),0)</f>
        <v>4471.1200000000008</v>
      </c>
      <c r="Q59" s="30" t="s">
        <v>138</v>
      </c>
      <c r="R59" s="31" t="s">
        <v>514</v>
      </c>
      <c r="S59" s="40" t="s">
        <v>584</v>
      </c>
    </row>
    <row r="60" spans="1:19" s="9" customFormat="1" ht="15.95" customHeight="1" x14ac:dyDescent="0.25">
      <c r="A60" s="2">
        <f t="shared" si="0"/>
        <v>59</v>
      </c>
      <c r="B60" s="2" t="s">
        <v>9</v>
      </c>
      <c r="C60" s="3" t="s">
        <v>182</v>
      </c>
      <c r="D60" s="4" t="s">
        <v>205</v>
      </c>
      <c r="E60" s="3" t="s">
        <v>232</v>
      </c>
      <c r="F60" s="3" t="str">
        <f>IF(Tabela13[[#This Row],[dependência_nav_brasil]]="","",_xlfn.XLOOKUP(Tabela13[[#This Row],[dependência_nav_brasil]],Tabela1[DNB],Tabela1[Aeroporto],"",0,1))</f>
        <v>João Pessoa/PB</v>
      </c>
      <c r="G60" s="3" t="s">
        <v>488</v>
      </c>
      <c r="H60" s="6">
        <v>46277</v>
      </c>
      <c r="I60" s="6">
        <v>46297.5</v>
      </c>
      <c r="J60" s="6" t="s">
        <v>139</v>
      </c>
      <c r="K60" s="6" t="s">
        <v>585</v>
      </c>
      <c r="L60" s="34">
        <v>2530.6200000000003</v>
      </c>
      <c r="M60" s="22">
        <v>406</v>
      </c>
      <c r="N60" s="13">
        <v>20.5</v>
      </c>
      <c r="O60" s="32">
        <f>Tabela13[[#This Row],[padrão_de_diária]]*Tabela13[[#This Row],[número_de_diárias]]</f>
        <v>8323</v>
      </c>
      <c r="P60" s="29">
        <f>IFERROR(IF(Tabela13[[#This Row],[valor_total_das_passagens]]+Tabela13[[#This Row],[valor_total_diárias]]=0,0,Tabela13[[#This Row],[valor_total_das_passagens]]+Tabela13[[#This Row],[valor_total_diárias]]),0)</f>
        <v>10853.62</v>
      </c>
      <c r="Q60" s="30" t="s">
        <v>116</v>
      </c>
      <c r="R60" s="31" t="s">
        <v>517</v>
      </c>
      <c r="S60" s="40"/>
    </row>
    <row r="61" spans="1:19" s="9" customFormat="1" ht="15.95" customHeight="1" x14ac:dyDescent="0.25">
      <c r="A61" s="2">
        <f t="shared" si="0"/>
        <v>60</v>
      </c>
      <c r="B61" s="2" t="s">
        <v>9</v>
      </c>
      <c r="C61" s="3" t="s">
        <v>318</v>
      </c>
      <c r="D61" s="4" t="s">
        <v>570</v>
      </c>
      <c r="E61" s="3" t="s">
        <v>566</v>
      </c>
      <c r="F61" s="3" t="str">
        <f>IF(Tabela13[[#This Row],[dependência_nav_brasil]]="","",_xlfn.XLOOKUP(Tabela13[[#This Row],[dependência_nav_brasil]],Tabela1[DNB],Tabela1[Aeroporto],"",0,1))</f>
        <v>João Pessoa/PB</v>
      </c>
      <c r="G61" s="3" t="s">
        <v>113</v>
      </c>
      <c r="H61" s="6">
        <v>46273</v>
      </c>
      <c r="I61" s="6">
        <v>46274.5</v>
      </c>
      <c r="J61" s="6" t="s">
        <v>140</v>
      </c>
      <c r="K61" s="6"/>
      <c r="L61" s="34">
        <v>0</v>
      </c>
      <c r="M61" s="22">
        <v>406</v>
      </c>
      <c r="N61" s="13">
        <v>1.5</v>
      </c>
      <c r="O61" s="32">
        <f>Tabela13[[#This Row],[padrão_de_diária]]*Tabela13[[#This Row],[número_de_diárias]]</f>
        <v>609</v>
      </c>
      <c r="P61" s="29">
        <f>IFERROR(IF(Tabela13[[#This Row],[valor_total_das_passagens]]+Tabela13[[#This Row],[valor_total_diárias]]=0,0,Tabela13[[#This Row],[valor_total_das_passagens]]+Tabela13[[#This Row],[valor_total_diárias]]),0)</f>
        <v>609</v>
      </c>
      <c r="Q61" s="30" t="s">
        <v>116</v>
      </c>
      <c r="R61" s="31" t="s">
        <v>117</v>
      </c>
      <c r="S61" s="40"/>
    </row>
    <row r="62" spans="1:19" s="9" customFormat="1" ht="15.95" customHeight="1" x14ac:dyDescent="0.25">
      <c r="A62" s="2">
        <f t="shared" si="0"/>
        <v>61</v>
      </c>
      <c r="B62" s="2" t="s">
        <v>9</v>
      </c>
      <c r="C62" s="3" t="s">
        <v>148</v>
      </c>
      <c r="D62" s="4" t="s">
        <v>154</v>
      </c>
      <c r="E62" s="3" t="s">
        <v>564</v>
      </c>
      <c r="F62" s="3" t="str">
        <f>IF(Tabela13[[#This Row],[dependência_nav_brasil]]="","",_xlfn.XLOOKUP(Tabela13[[#This Row],[dependência_nav_brasil]],Tabela1[DNB],Tabela1[Aeroporto],"",0,1))</f>
        <v>João Pessoa/PB</v>
      </c>
      <c r="G62" s="3" t="s">
        <v>111</v>
      </c>
      <c r="H62" s="36">
        <v>46295</v>
      </c>
      <c r="I62" s="36">
        <v>46296.5</v>
      </c>
      <c r="J62" s="6" t="s">
        <v>139</v>
      </c>
      <c r="K62" s="6" t="s">
        <v>574</v>
      </c>
      <c r="L62" s="44">
        <v>3029.6400000000003</v>
      </c>
      <c r="M62" s="45">
        <v>514</v>
      </c>
      <c r="N62" s="13">
        <v>1.5</v>
      </c>
      <c r="O62" s="46">
        <f>Tabela13[[#This Row],[padrão_de_diária]]*Tabela13[[#This Row],[número_de_diárias]]</f>
        <v>771</v>
      </c>
      <c r="P62" s="29">
        <f>IFERROR(IF(Tabela13[[#This Row],[valor_total_das_passagens]]+Tabela13[[#This Row],[valor_total_diárias]]=0,0,Tabela13[[#This Row],[valor_total_das_passagens]]+Tabela13[[#This Row],[valor_total_diárias]]),0)</f>
        <v>3800.6400000000003</v>
      </c>
      <c r="Q62" s="30" t="s">
        <v>116</v>
      </c>
      <c r="R62" s="31" t="s">
        <v>117</v>
      </c>
      <c r="S62" s="40"/>
    </row>
    <row r="63" spans="1:19" s="9" customFormat="1" ht="15.95" customHeight="1" x14ac:dyDescent="0.25">
      <c r="A63" s="2">
        <f t="shared" si="0"/>
        <v>62</v>
      </c>
      <c r="B63" s="2" t="s">
        <v>9</v>
      </c>
      <c r="C63" s="3" t="s">
        <v>357</v>
      </c>
      <c r="D63" s="4" t="s">
        <v>602</v>
      </c>
      <c r="E63" s="3" t="s">
        <v>566</v>
      </c>
      <c r="F63" s="3" t="str">
        <f>IF(Tabela13[[#This Row],[dependência_nav_brasil]]="","",_xlfn.XLOOKUP(Tabela13[[#This Row],[dependência_nav_brasil]],Tabela1[DNB],Tabela1[Aeroporto],"",0,1))</f>
        <v>João Pessoa/PB</v>
      </c>
      <c r="G63" s="3" t="s">
        <v>111</v>
      </c>
      <c r="H63" s="36">
        <v>46295</v>
      </c>
      <c r="I63" s="36">
        <v>46296.5</v>
      </c>
      <c r="J63" s="6" t="s">
        <v>139</v>
      </c>
      <c r="K63" s="6" t="s">
        <v>574</v>
      </c>
      <c r="L63" s="44">
        <v>3029.6400000000003</v>
      </c>
      <c r="M63" s="45">
        <v>406</v>
      </c>
      <c r="N63" s="13">
        <v>1.5</v>
      </c>
      <c r="O63" s="46">
        <f>Tabela13[[#This Row],[padrão_de_diária]]*Tabela13[[#This Row],[número_de_diárias]]</f>
        <v>609</v>
      </c>
      <c r="P63" s="29">
        <f>IFERROR(IF(Tabela13[[#This Row],[valor_total_das_passagens]]+Tabela13[[#This Row],[valor_total_diárias]]=0,0,Tabela13[[#This Row],[valor_total_das_passagens]]+Tabela13[[#This Row],[valor_total_diárias]]),0)</f>
        <v>3638.6400000000003</v>
      </c>
      <c r="Q63" s="30" t="s">
        <v>116</v>
      </c>
      <c r="R63" s="31" t="s">
        <v>117</v>
      </c>
      <c r="S63" s="40"/>
    </row>
    <row r="64" spans="1:19" s="9" customFormat="1" ht="15.95" customHeight="1" x14ac:dyDescent="0.25">
      <c r="A64" s="2">
        <f t="shared" si="0"/>
        <v>63</v>
      </c>
      <c r="B64" s="2" t="s">
        <v>11</v>
      </c>
      <c r="C64" s="3" t="s">
        <v>302</v>
      </c>
      <c r="D64" s="4" t="s">
        <v>423</v>
      </c>
      <c r="E64" s="3" t="s">
        <v>566</v>
      </c>
      <c r="F64" s="3" t="str">
        <f>IF(Tabela13[[#This Row],[dependência_nav_brasil]]="","",_xlfn.XLOOKUP(Tabela13[[#This Row],[dependência_nav_brasil]],Tabela1[DNB],Tabela1[Aeroporto],"",0,1))</f>
        <v>Juazeiro do Norte/CE</v>
      </c>
      <c r="G64" s="3" t="s">
        <v>110</v>
      </c>
      <c r="H64" s="6">
        <v>46278</v>
      </c>
      <c r="I64" s="6">
        <v>46290.5</v>
      </c>
      <c r="J64" s="6" t="s">
        <v>139</v>
      </c>
      <c r="K64" s="6" t="s">
        <v>582</v>
      </c>
      <c r="L64" s="34">
        <v>2471.31</v>
      </c>
      <c r="M64" s="22">
        <v>406</v>
      </c>
      <c r="N64" s="13">
        <v>12.5</v>
      </c>
      <c r="O64" s="32">
        <f>Tabela13[[#This Row],[padrão_de_diária]]*Tabela13[[#This Row],[número_de_diárias]]</f>
        <v>5075</v>
      </c>
      <c r="P64" s="29">
        <f>IFERROR(IF(Tabela13[[#This Row],[valor_total_das_passagens]]+Tabela13[[#This Row],[valor_total_diárias]]=0,0,Tabela13[[#This Row],[valor_total_das_passagens]]+Tabela13[[#This Row],[valor_total_diárias]]),0)</f>
        <v>7546.3099999999995</v>
      </c>
      <c r="Q64" s="30" t="s">
        <v>138</v>
      </c>
      <c r="R64" s="31" t="s">
        <v>534</v>
      </c>
      <c r="S64" s="40"/>
    </row>
    <row r="65" spans="1:19" s="9" customFormat="1" ht="15.95" customHeight="1" x14ac:dyDescent="0.25">
      <c r="A65" s="2">
        <f t="shared" si="0"/>
        <v>64</v>
      </c>
      <c r="B65" s="2" t="s">
        <v>11</v>
      </c>
      <c r="C65" s="3" t="s">
        <v>164</v>
      </c>
      <c r="D65" s="4" t="s">
        <v>171</v>
      </c>
      <c r="E65" s="3" t="s">
        <v>566</v>
      </c>
      <c r="F65" s="3" t="str">
        <f>IF(Tabela13[[#This Row],[dependência_nav_brasil]]="","",_xlfn.XLOOKUP(Tabela13[[#This Row],[dependência_nav_brasil]],Tabela1[DNB],Tabela1[Aeroporto],"",0,1))</f>
        <v>Juazeiro do Norte/CE</v>
      </c>
      <c r="G65" s="3" t="s">
        <v>495</v>
      </c>
      <c r="H65" s="6">
        <v>46284</v>
      </c>
      <c r="I65" s="6">
        <v>46289</v>
      </c>
      <c r="J65" s="6" t="s">
        <v>139</v>
      </c>
      <c r="K65" s="6" t="s">
        <v>582</v>
      </c>
      <c r="L65" s="34">
        <v>6337.01</v>
      </c>
      <c r="M65" s="22">
        <v>0</v>
      </c>
      <c r="N65" s="13">
        <v>0</v>
      </c>
      <c r="O65" s="32">
        <f>Tabela13[[#This Row],[padrão_de_diária]]*Tabela13[[#This Row],[número_de_diárias]]</f>
        <v>0</v>
      </c>
      <c r="P65" s="29">
        <f>IFERROR(IF(Tabela13[[#This Row],[valor_total_das_passagens]]+Tabela13[[#This Row],[valor_total_diárias]]=0,0,Tabela13[[#This Row],[valor_total_das_passagens]]+Tabela13[[#This Row],[valor_total_diárias]]),0)</f>
        <v>6337.01</v>
      </c>
      <c r="Q65" s="30" t="s">
        <v>116</v>
      </c>
      <c r="R65" s="31" t="s">
        <v>118</v>
      </c>
      <c r="S65" s="40"/>
    </row>
    <row r="66" spans="1:19" s="35" customFormat="1" ht="15.95" customHeight="1" x14ac:dyDescent="0.25">
      <c r="A66" s="2">
        <f t="shared" si="0"/>
        <v>65</v>
      </c>
      <c r="B66" s="2" t="s">
        <v>12</v>
      </c>
      <c r="C66" s="3" t="s">
        <v>340</v>
      </c>
      <c r="D66" s="4" t="s">
        <v>459</v>
      </c>
      <c r="E66" s="3" t="s">
        <v>566</v>
      </c>
      <c r="F66" s="3" t="str">
        <f>IF(Tabela13[[#This Row],[dependência_nav_brasil]]="","",_xlfn.XLOOKUP(Tabela13[[#This Row],[dependência_nav_brasil]],Tabela1[DNB],Tabela1[Aeroporto],"",0,1))</f>
        <v>Joinville/SC</v>
      </c>
      <c r="G66" s="3" t="s">
        <v>111</v>
      </c>
      <c r="H66" s="6">
        <v>46293</v>
      </c>
      <c r="I66" s="6">
        <v>46294.5</v>
      </c>
      <c r="J66" s="6" t="s">
        <v>139</v>
      </c>
      <c r="K66" s="6" t="s">
        <v>581</v>
      </c>
      <c r="L66" s="34">
        <v>1298.75</v>
      </c>
      <c r="M66" s="22">
        <v>406</v>
      </c>
      <c r="N66" s="13">
        <v>1.5</v>
      </c>
      <c r="O66" s="32">
        <f>Tabela13[[#This Row],[padrão_de_diária]]*Tabela13[[#This Row],[número_de_diárias]]</f>
        <v>609</v>
      </c>
      <c r="P66" s="29">
        <f>IFERROR(IF(Tabela13[[#This Row],[valor_total_das_passagens]]+Tabela13[[#This Row],[valor_total_diárias]]=0,0,Tabela13[[#This Row],[valor_total_das_passagens]]+Tabela13[[#This Row],[valor_total_diárias]]),0)</f>
        <v>1907.75</v>
      </c>
      <c r="Q66" s="30" t="s">
        <v>116</v>
      </c>
      <c r="R66" s="31" t="s">
        <v>117</v>
      </c>
      <c r="S66" s="40"/>
    </row>
    <row r="67" spans="1:19" s="9" customFormat="1" ht="15.95" customHeight="1" x14ac:dyDescent="0.25">
      <c r="A67" s="2">
        <f t="shared" ref="A67:A129" si="1">A66+1</f>
        <v>66</v>
      </c>
      <c r="B67" s="2" t="s">
        <v>28</v>
      </c>
      <c r="C67" s="3" t="s">
        <v>197</v>
      </c>
      <c r="D67" s="4" t="s">
        <v>220</v>
      </c>
      <c r="E67" s="3" t="s">
        <v>569</v>
      </c>
      <c r="F67" s="3" t="str">
        <f>IF(Tabela13[[#This Row],[dependência_nav_brasil]]="","",_xlfn.XLOOKUP(Tabela13[[#This Row],[dependência_nav_brasil]],Tabela1[DNB],Tabela1[Aeroporto],"",0,1))</f>
        <v>Campina Grande/PB</v>
      </c>
      <c r="G67" s="3" t="s">
        <v>157</v>
      </c>
      <c r="H67" s="6">
        <v>46282</v>
      </c>
      <c r="I67" s="6">
        <v>46285</v>
      </c>
      <c r="J67" s="6" t="s">
        <v>139</v>
      </c>
      <c r="K67" s="6" t="s">
        <v>577</v>
      </c>
      <c r="L67" s="34">
        <v>3077.95</v>
      </c>
      <c r="M67" s="22">
        <v>406</v>
      </c>
      <c r="N67" s="13">
        <v>0</v>
      </c>
      <c r="O67" s="32">
        <f>Tabela13[[#This Row],[padrão_de_diária]]*Tabela13[[#This Row],[número_de_diárias]]</f>
        <v>0</v>
      </c>
      <c r="P67" s="29">
        <f>IFERROR(IF(Tabela13[[#This Row],[valor_total_das_passagens]]+Tabela13[[#This Row],[valor_total_diárias]]=0,0,Tabela13[[#This Row],[valor_total_das_passagens]]+Tabela13[[#This Row],[valor_total_diárias]]),0)</f>
        <v>3077.95</v>
      </c>
      <c r="Q67" s="30" t="s">
        <v>116</v>
      </c>
      <c r="R67" s="31" t="s">
        <v>520</v>
      </c>
      <c r="S67" s="40"/>
    </row>
    <row r="68" spans="1:19" s="9" customFormat="1" ht="15.95" customHeight="1" x14ac:dyDescent="0.25">
      <c r="A68" s="2">
        <f t="shared" si="1"/>
        <v>67</v>
      </c>
      <c r="B68" s="2" t="s">
        <v>13</v>
      </c>
      <c r="C68" s="3" t="s">
        <v>147</v>
      </c>
      <c r="D68" s="4" t="s">
        <v>153</v>
      </c>
      <c r="E68" s="3" t="s">
        <v>564</v>
      </c>
      <c r="F68" s="3" t="str">
        <f>IF(Tabela13[[#This Row],[dependência_nav_brasil]]="","",_xlfn.XLOOKUP(Tabela13[[#This Row],[dependência_nav_brasil]],Tabela1[DNB],Tabela1[Aeroporto],"",0,1))</f>
        <v>Campinas/SP</v>
      </c>
      <c r="G68" s="3" t="s">
        <v>233</v>
      </c>
      <c r="H68" s="6">
        <v>46273</v>
      </c>
      <c r="I68" s="6">
        <v>46276.5</v>
      </c>
      <c r="J68" s="6" t="s">
        <v>140</v>
      </c>
      <c r="K68" s="6"/>
      <c r="L68" s="34">
        <v>0</v>
      </c>
      <c r="M68" s="22">
        <v>406</v>
      </c>
      <c r="N68" s="13">
        <v>3.5</v>
      </c>
      <c r="O68" s="32">
        <f>Tabela13[[#This Row],[padrão_de_diária]]*Tabela13[[#This Row],[número_de_diárias]]</f>
        <v>1421</v>
      </c>
      <c r="P68" s="29">
        <f>IFERROR(IF(Tabela13[[#This Row],[valor_total_das_passagens]]+Tabela13[[#This Row],[valor_total_diárias]]=0,0,Tabela13[[#This Row],[valor_total_das_passagens]]+Tabela13[[#This Row],[valor_total_diárias]]),0)</f>
        <v>1421</v>
      </c>
      <c r="Q68" s="30" t="s">
        <v>138</v>
      </c>
      <c r="R68" s="31" t="s">
        <v>227</v>
      </c>
      <c r="S68" s="40"/>
    </row>
    <row r="69" spans="1:19" s="9" customFormat="1" ht="15.95" customHeight="1" x14ac:dyDescent="0.25">
      <c r="A69" s="2">
        <f t="shared" si="1"/>
        <v>68</v>
      </c>
      <c r="B69" s="2" t="s">
        <v>13</v>
      </c>
      <c r="C69" s="3" t="s">
        <v>147</v>
      </c>
      <c r="D69" s="4" t="s">
        <v>153</v>
      </c>
      <c r="E69" s="3" t="s">
        <v>564</v>
      </c>
      <c r="F69" s="3" t="str">
        <f>IF(Tabela13[[#This Row],[dependência_nav_brasil]]="","",_xlfn.XLOOKUP(Tabela13[[#This Row],[dependência_nav_brasil]],Tabela1[DNB],Tabela1[Aeroporto],"",0,1))</f>
        <v>Campinas/SP</v>
      </c>
      <c r="G69" s="3" t="s">
        <v>233</v>
      </c>
      <c r="H69" s="6">
        <v>46280</v>
      </c>
      <c r="I69" s="6">
        <v>46283.5</v>
      </c>
      <c r="J69" s="6" t="s">
        <v>140</v>
      </c>
      <c r="K69" s="6"/>
      <c r="L69" s="34">
        <v>0</v>
      </c>
      <c r="M69" s="22">
        <v>406</v>
      </c>
      <c r="N69" s="13">
        <v>3.5</v>
      </c>
      <c r="O69" s="32">
        <f>Tabela13[[#This Row],[padrão_de_diária]]*Tabela13[[#This Row],[número_de_diárias]]</f>
        <v>1421</v>
      </c>
      <c r="P69" s="29">
        <f>IFERROR(IF(Tabela13[[#This Row],[valor_total_das_passagens]]+Tabela13[[#This Row],[valor_total_diárias]]=0,0,Tabela13[[#This Row],[valor_total_das_passagens]]+Tabela13[[#This Row],[valor_total_diárias]]),0)</f>
        <v>1421</v>
      </c>
      <c r="Q69" s="30" t="s">
        <v>138</v>
      </c>
      <c r="R69" s="31" t="s">
        <v>227</v>
      </c>
      <c r="S69" s="40"/>
    </row>
    <row r="70" spans="1:19" s="9" customFormat="1" ht="15.95" customHeight="1" x14ac:dyDescent="0.25">
      <c r="A70" s="2">
        <f t="shared" si="1"/>
        <v>69</v>
      </c>
      <c r="B70" s="2" t="s">
        <v>13</v>
      </c>
      <c r="C70" s="3" t="s">
        <v>180</v>
      </c>
      <c r="D70" s="4" t="s">
        <v>203</v>
      </c>
      <c r="E70" s="3" t="s">
        <v>565</v>
      </c>
      <c r="F70" s="3" t="str">
        <f>IF(Tabela13[[#This Row],[dependência_nav_brasil]]="","",_xlfn.XLOOKUP(Tabela13[[#This Row],[dependência_nav_brasil]],Tabela1[DNB],Tabela1[Aeroporto],"",0,1))</f>
        <v>Campinas/SP</v>
      </c>
      <c r="G70" s="3" t="s">
        <v>173</v>
      </c>
      <c r="H70" s="6">
        <v>46266</v>
      </c>
      <c r="I70" s="6">
        <v>46268.5</v>
      </c>
      <c r="J70" s="6" t="s">
        <v>139</v>
      </c>
      <c r="K70" s="6" t="s">
        <v>579</v>
      </c>
      <c r="L70" s="34">
        <v>1270.9100000000001</v>
      </c>
      <c r="M70" s="22">
        <v>406</v>
      </c>
      <c r="N70" s="13">
        <v>2.5</v>
      </c>
      <c r="O70" s="32">
        <f>Tabela13[[#This Row],[padrão_de_diária]]*Tabela13[[#This Row],[número_de_diárias]]</f>
        <v>1015</v>
      </c>
      <c r="P70" s="29">
        <f>IFERROR(IF(Tabela13[[#This Row],[valor_total_das_passagens]]+Tabela13[[#This Row],[valor_total_diárias]]=0,0,Tabela13[[#This Row],[valor_total_das_passagens]]+Tabela13[[#This Row],[valor_total_diárias]]),0)</f>
        <v>2285.91</v>
      </c>
      <c r="Q70" s="30" t="s">
        <v>116</v>
      </c>
      <c r="R70" s="31" t="s">
        <v>515</v>
      </c>
      <c r="S70" s="40"/>
    </row>
    <row r="71" spans="1:19" s="9" customFormat="1" ht="15.95" customHeight="1" x14ac:dyDescent="0.25">
      <c r="A71" s="2">
        <f t="shared" si="1"/>
        <v>70</v>
      </c>
      <c r="B71" s="2" t="s">
        <v>13</v>
      </c>
      <c r="C71" s="3" t="s">
        <v>257</v>
      </c>
      <c r="D71" s="4" t="s">
        <v>378</v>
      </c>
      <c r="E71" s="3" t="s">
        <v>564</v>
      </c>
      <c r="F71" s="3" t="str">
        <f>IF(Tabela13[[#This Row],[dependência_nav_brasil]]="","",_xlfn.XLOOKUP(Tabela13[[#This Row],[dependência_nav_brasil]],Tabela1[DNB],Tabela1[Aeroporto],"",0,1))</f>
        <v>Campinas/SP</v>
      </c>
      <c r="G71" s="3" t="s">
        <v>111</v>
      </c>
      <c r="H71" s="6">
        <v>46273</v>
      </c>
      <c r="I71" s="6">
        <v>46273.5</v>
      </c>
      <c r="J71" s="6" t="s">
        <v>141</v>
      </c>
      <c r="K71" s="6"/>
      <c r="L71" s="34">
        <v>0</v>
      </c>
      <c r="M71" s="22">
        <v>514</v>
      </c>
      <c r="N71" s="13">
        <v>0.5</v>
      </c>
      <c r="O71" s="32">
        <f>Tabela13[[#This Row],[padrão_de_diária]]*Tabela13[[#This Row],[número_de_diárias]]</f>
        <v>257</v>
      </c>
      <c r="P71" s="29">
        <f>IFERROR(IF(Tabela13[[#This Row],[valor_total_das_passagens]]+Tabela13[[#This Row],[valor_total_diárias]]=0,0,Tabela13[[#This Row],[valor_total_das_passagens]]+Tabela13[[#This Row],[valor_total_diárias]]),0)</f>
        <v>257</v>
      </c>
      <c r="Q71" s="30" t="s">
        <v>116</v>
      </c>
      <c r="R71" s="31" t="s">
        <v>516</v>
      </c>
      <c r="S71" s="40"/>
    </row>
    <row r="72" spans="1:19" s="9" customFormat="1" ht="15.95" customHeight="1" x14ac:dyDescent="0.25">
      <c r="A72" s="2">
        <f t="shared" si="1"/>
        <v>71</v>
      </c>
      <c r="B72" s="2" t="s">
        <v>13</v>
      </c>
      <c r="C72" s="3" t="s">
        <v>265</v>
      </c>
      <c r="D72" s="4" t="s">
        <v>386</v>
      </c>
      <c r="E72" s="3" t="s">
        <v>564</v>
      </c>
      <c r="F72" s="3" t="str">
        <f>IF(Tabela13[[#This Row],[dependência_nav_brasil]]="","",_xlfn.XLOOKUP(Tabela13[[#This Row],[dependência_nav_brasil]],Tabela1[DNB],Tabela1[Aeroporto],"",0,1))</f>
        <v>Campinas/SP</v>
      </c>
      <c r="G72" s="3" t="s">
        <v>111</v>
      </c>
      <c r="H72" s="6">
        <v>46268</v>
      </c>
      <c r="I72" s="6">
        <v>46268.5</v>
      </c>
      <c r="J72" s="6" t="s">
        <v>141</v>
      </c>
      <c r="K72" s="6"/>
      <c r="L72" s="34">
        <v>0</v>
      </c>
      <c r="M72" s="22">
        <v>406</v>
      </c>
      <c r="N72" s="13">
        <v>0.5</v>
      </c>
      <c r="O72" s="32">
        <f>Tabela13[[#This Row],[padrão_de_diária]]*Tabela13[[#This Row],[número_de_diárias]]</f>
        <v>203</v>
      </c>
      <c r="P72" s="29">
        <f>IFERROR(IF(Tabela13[[#This Row],[valor_total_das_passagens]]+Tabela13[[#This Row],[valor_total_diárias]]=0,0,Tabela13[[#This Row],[valor_total_das_passagens]]+Tabela13[[#This Row],[valor_total_diárias]]),0)</f>
        <v>203</v>
      </c>
      <c r="Q72" s="30" t="s">
        <v>116</v>
      </c>
      <c r="R72" s="31" t="s">
        <v>117</v>
      </c>
      <c r="S72" s="40"/>
    </row>
    <row r="73" spans="1:19" s="9" customFormat="1" ht="15.95" customHeight="1" x14ac:dyDescent="0.25">
      <c r="A73" s="2">
        <f t="shared" si="1"/>
        <v>72</v>
      </c>
      <c r="B73" s="2" t="s">
        <v>13</v>
      </c>
      <c r="C73" s="3" t="s">
        <v>272</v>
      </c>
      <c r="D73" s="4" t="s">
        <v>393</v>
      </c>
      <c r="E73" s="3" t="s">
        <v>564</v>
      </c>
      <c r="F73" s="3" t="str">
        <f>IF(Tabela13[[#This Row],[dependência_nav_brasil]]="","",_xlfn.XLOOKUP(Tabela13[[#This Row],[dependência_nav_brasil]],Tabela1[DNB],Tabela1[Aeroporto],"",0,1))</f>
        <v>Campinas/SP</v>
      </c>
      <c r="G73" s="3" t="s">
        <v>111</v>
      </c>
      <c r="H73" s="6">
        <v>46275</v>
      </c>
      <c r="I73" s="6">
        <v>46275.5</v>
      </c>
      <c r="J73" s="6" t="s">
        <v>140</v>
      </c>
      <c r="K73" s="6"/>
      <c r="L73" s="34">
        <v>0</v>
      </c>
      <c r="M73" s="22">
        <v>406</v>
      </c>
      <c r="N73" s="13">
        <v>0.5</v>
      </c>
      <c r="O73" s="32">
        <f>Tabela13[[#This Row],[padrão_de_diária]]*Tabela13[[#This Row],[número_de_diárias]]</f>
        <v>203</v>
      </c>
      <c r="P73" s="29">
        <f>IFERROR(IF(Tabela13[[#This Row],[valor_total_das_passagens]]+Tabela13[[#This Row],[valor_total_diárias]]=0,0,Tabela13[[#This Row],[valor_total_das_passagens]]+Tabela13[[#This Row],[valor_total_diárias]]),0)</f>
        <v>203</v>
      </c>
      <c r="Q73" s="30" t="s">
        <v>116</v>
      </c>
      <c r="R73" s="31" t="s">
        <v>117</v>
      </c>
      <c r="S73" s="40"/>
    </row>
    <row r="74" spans="1:19" s="9" customFormat="1" ht="15.95" customHeight="1" x14ac:dyDescent="0.25">
      <c r="A74" s="2">
        <f t="shared" si="1"/>
        <v>73</v>
      </c>
      <c r="B74" s="2" t="s">
        <v>13</v>
      </c>
      <c r="C74" s="3" t="s">
        <v>273</v>
      </c>
      <c r="D74" s="4" t="s">
        <v>394</v>
      </c>
      <c r="E74" s="3" t="s">
        <v>564</v>
      </c>
      <c r="F74" s="3" t="str">
        <f>IF(Tabela13[[#This Row],[dependência_nav_brasil]]="","",_xlfn.XLOOKUP(Tabela13[[#This Row],[dependência_nav_brasil]],Tabela1[DNB],Tabela1[Aeroporto],"",0,1))</f>
        <v>Campinas/SP</v>
      </c>
      <c r="G74" s="3" t="s">
        <v>111</v>
      </c>
      <c r="H74" s="6">
        <v>46279</v>
      </c>
      <c r="I74" s="6">
        <v>46279.5</v>
      </c>
      <c r="J74" s="6" t="s">
        <v>140</v>
      </c>
      <c r="K74" s="6"/>
      <c r="L74" s="34">
        <v>0</v>
      </c>
      <c r="M74" s="22">
        <v>406</v>
      </c>
      <c r="N74" s="13">
        <v>0.5</v>
      </c>
      <c r="O74" s="32">
        <f>Tabela13[[#This Row],[padrão_de_diária]]*Tabela13[[#This Row],[número_de_diárias]]</f>
        <v>203</v>
      </c>
      <c r="P74" s="29">
        <f>IFERROR(IF(Tabela13[[#This Row],[valor_total_das_passagens]]+Tabela13[[#This Row],[valor_total_diárias]]=0,0,Tabela13[[#This Row],[valor_total_das_passagens]]+Tabela13[[#This Row],[valor_total_diárias]]),0)</f>
        <v>203</v>
      </c>
      <c r="Q74" s="30" t="s">
        <v>116</v>
      </c>
      <c r="R74" s="31" t="s">
        <v>117</v>
      </c>
      <c r="S74" s="40"/>
    </row>
    <row r="75" spans="1:19" s="9" customFormat="1" ht="15.95" customHeight="1" x14ac:dyDescent="0.25">
      <c r="A75" s="2">
        <f t="shared" si="1"/>
        <v>74</v>
      </c>
      <c r="B75" s="2" t="s">
        <v>13</v>
      </c>
      <c r="C75" s="3" t="s">
        <v>274</v>
      </c>
      <c r="D75" s="4" t="s">
        <v>395</v>
      </c>
      <c r="E75" s="3" t="s">
        <v>564</v>
      </c>
      <c r="F75" s="3" t="str">
        <f>IF(Tabela13[[#This Row],[dependência_nav_brasil]]="","",_xlfn.XLOOKUP(Tabela13[[#This Row],[dependência_nav_brasil]],Tabela1[DNB],Tabela1[Aeroporto],"",0,1))</f>
        <v>Campinas/SP</v>
      </c>
      <c r="G75" s="3" t="s">
        <v>111</v>
      </c>
      <c r="H75" s="6">
        <v>46274</v>
      </c>
      <c r="I75" s="6">
        <v>46274.5</v>
      </c>
      <c r="J75" s="6" t="s">
        <v>141</v>
      </c>
      <c r="K75" s="6"/>
      <c r="L75" s="34">
        <v>0</v>
      </c>
      <c r="M75" s="22">
        <v>406</v>
      </c>
      <c r="N75" s="13">
        <v>0.5</v>
      </c>
      <c r="O75" s="32">
        <f>Tabela13[[#This Row],[padrão_de_diária]]*Tabela13[[#This Row],[número_de_diárias]]</f>
        <v>203</v>
      </c>
      <c r="P75" s="29">
        <f>IFERROR(IF(Tabela13[[#This Row],[valor_total_das_passagens]]+Tabela13[[#This Row],[valor_total_diárias]]=0,0,Tabela13[[#This Row],[valor_total_das_passagens]]+Tabela13[[#This Row],[valor_total_diárias]]),0)</f>
        <v>203</v>
      </c>
      <c r="Q75" s="30" t="s">
        <v>116</v>
      </c>
      <c r="R75" s="31" t="s">
        <v>117</v>
      </c>
      <c r="S75" s="40"/>
    </row>
    <row r="76" spans="1:19" s="9" customFormat="1" ht="15.95" customHeight="1" x14ac:dyDescent="0.25">
      <c r="A76" s="2">
        <f t="shared" si="1"/>
        <v>75</v>
      </c>
      <c r="B76" s="2" t="s">
        <v>13</v>
      </c>
      <c r="C76" s="3" t="s">
        <v>275</v>
      </c>
      <c r="D76" s="4" t="s">
        <v>396</v>
      </c>
      <c r="E76" s="3" t="s">
        <v>564</v>
      </c>
      <c r="F76" s="3" t="str">
        <f>IF(Tabela13[[#This Row],[dependência_nav_brasil]]="","",_xlfn.XLOOKUP(Tabela13[[#This Row],[dependência_nav_brasil]],Tabela1[DNB],Tabela1[Aeroporto],"",0,1))</f>
        <v>Campinas/SP</v>
      </c>
      <c r="G76" s="3" t="s">
        <v>111</v>
      </c>
      <c r="H76" s="6">
        <v>46279</v>
      </c>
      <c r="I76" s="6">
        <v>46279.5</v>
      </c>
      <c r="J76" s="6" t="s">
        <v>141</v>
      </c>
      <c r="K76" s="6"/>
      <c r="L76" s="34">
        <v>0</v>
      </c>
      <c r="M76" s="22">
        <v>406</v>
      </c>
      <c r="N76" s="13">
        <v>0.5</v>
      </c>
      <c r="O76" s="32">
        <f>Tabela13[[#This Row],[padrão_de_diária]]*Tabela13[[#This Row],[número_de_diárias]]</f>
        <v>203</v>
      </c>
      <c r="P76" s="29">
        <f>IFERROR(IF(Tabela13[[#This Row],[valor_total_das_passagens]]+Tabela13[[#This Row],[valor_total_diárias]]=0,0,Tabela13[[#This Row],[valor_total_das_passagens]]+Tabela13[[#This Row],[valor_total_diárias]]),0)</f>
        <v>203</v>
      </c>
      <c r="Q76" s="30" t="s">
        <v>116</v>
      </c>
      <c r="R76" s="31" t="s">
        <v>117</v>
      </c>
      <c r="S76" s="40"/>
    </row>
    <row r="77" spans="1:19" s="9" customFormat="1" ht="15.95" customHeight="1" x14ac:dyDescent="0.25">
      <c r="A77" s="2">
        <f t="shared" si="1"/>
        <v>76</v>
      </c>
      <c r="B77" s="2" t="s">
        <v>13</v>
      </c>
      <c r="C77" s="3" t="s">
        <v>276</v>
      </c>
      <c r="D77" s="4" t="s">
        <v>397</v>
      </c>
      <c r="E77" s="3" t="s">
        <v>564</v>
      </c>
      <c r="F77" s="3" t="str">
        <f>IF(Tabela13[[#This Row],[dependência_nav_brasil]]="","",_xlfn.XLOOKUP(Tabela13[[#This Row],[dependência_nav_brasil]],Tabela1[DNB],Tabela1[Aeroporto],"",0,1))</f>
        <v>Campinas/SP</v>
      </c>
      <c r="G77" s="3" t="s">
        <v>111</v>
      </c>
      <c r="H77" s="6">
        <v>46295</v>
      </c>
      <c r="I77" s="6">
        <v>46295.5</v>
      </c>
      <c r="J77" s="6" t="s">
        <v>140</v>
      </c>
      <c r="K77" s="6"/>
      <c r="L77" s="34">
        <v>0</v>
      </c>
      <c r="M77" s="22">
        <v>406</v>
      </c>
      <c r="N77" s="13">
        <v>0.5</v>
      </c>
      <c r="O77" s="32">
        <f>Tabela13[[#This Row],[padrão_de_diária]]*Tabela13[[#This Row],[número_de_diárias]]</f>
        <v>203</v>
      </c>
      <c r="P77" s="29">
        <f>IFERROR(IF(Tabela13[[#This Row],[valor_total_das_passagens]]+Tabela13[[#This Row],[valor_total_diárias]]=0,0,Tabela13[[#This Row],[valor_total_das_passagens]]+Tabela13[[#This Row],[valor_total_diárias]]),0)</f>
        <v>203</v>
      </c>
      <c r="Q77" s="30" t="s">
        <v>116</v>
      </c>
      <c r="R77" s="31" t="s">
        <v>117</v>
      </c>
      <c r="S77" s="40"/>
    </row>
    <row r="78" spans="1:19" s="9" customFormat="1" ht="15.95" customHeight="1" x14ac:dyDescent="0.25">
      <c r="A78" s="2">
        <f t="shared" si="1"/>
        <v>77</v>
      </c>
      <c r="B78" s="2" t="s">
        <v>13</v>
      </c>
      <c r="C78" s="3" t="s">
        <v>163</v>
      </c>
      <c r="D78" s="4" t="s">
        <v>170</v>
      </c>
      <c r="E78" s="3" t="s">
        <v>568</v>
      </c>
      <c r="F78" s="3" t="str">
        <f>IF(Tabela13[[#This Row],[dependência_nav_brasil]]="","",_xlfn.XLOOKUP(Tabela13[[#This Row],[dependência_nav_brasil]],Tabela1[DNB],Tabela1[Aeroporto],"",0,1))</f>
        <v>Campinas/SP</v>
      </c>
      <c r="G78" s="3" t="s">
        <v>489</v>
      </c>
      <c r="H78" s="6">
        <v>46273</v>
      </c>
      <c r="I78" s="6">
        <v>46276.5</v>
      </c>
      <c r="J78" s="6" t="s">
        <v>139</v>
      </c>
      <c r="K78" s="6" t="s">
        <v>579</v>
      </c>
      <c r="L78" s="34">
        <v>9529.76</v>
      </c>
      <c r="M78" s="22">
        <v>366</v>
      </c>
      <c r="N78" s="13">
        <v>3.5</v>
      </c>
      <c r="O78" s="32">
        <f>Tabela13[[#This Row],[padrão_de_diária]]*Tabela13[[#This Row],[número_de_diárias]]</f>
        <v>1281</v>
      </c>
      <c r="P78" s="29">
        <f>IFERROR(IF(Tabela13[[#This Row],[valor_total_das_passagens]]+Tabela13[[#This Row],[valor_total_diárias]]=0,0,Tabela13[[#This Row],[valor_total_das_passagens]]+Tabela13[[#This Row],[valor_total_diárias]]),0)</f>
        <v>10810.76</v>
      </c>
      <c r="Q78" s="30" t="s">
        <v>116</v>
      </c>
      <c r="R78" s="31" t="s">
        <v>522</v>
      </c>
      <c r="S78" s="40"/>
    </row>
    <row r="79" spans="1:19" s="9" customFormat="1" ht="15.95" customHeight="1" x14ac:dyDescent="0.25">
      <c r="A79" s="2">
        <f t="shared" si="1"/>
        <v>78</v>
      </c>
      <c r="B79" s="2" t="s">
        <v>13</v>
      </c>
      <c r="C79" s="3" t="s">
        <v>163</v>
      </c>
      <c r="D79" s="4" t="s">
        <v>170</v>
      </c>
      <c r="E79" s="3" t="s">
        <v>568</v>
      </c>
      <c r="F79" s="3" t="str">
        <f>IF(Tabela13[[#This Row],[dependência_nav_brasil]]="","",_xlfn.XLOOKUP(Tabela13[[#This Row],[dependência_nav_brasil]],Tabela1[DNB],Tabela1[Aeroporto],"",0,1))</f>
        <v>Campinas/SP</v>
      </c>
      <c r="G79" s="3" t="s">
        <v>158</v>
      </c>
      <c r="H79" s="6">
        <v>46280</v>
      </c>
      <c r="I79" s="6">
        <v>46284.5</v>
      </c>
      <c r="J79" s="6" t="s">
        <v>499</v>
      </c>
      <c r="K79" s="6" t="s">
        <v>579</v>
      </c>
      <c r="L79" s="34">
        <v>6984.04</v>
      </c>
      <c r="M79" s="22">
        <v>366</v>
      </c>
      <c r="N79" s="13">
        <v>4.5</v>
      </c>
      <c r="O79" s="32">
        <f>Tabela13[[#This Row],[padrão_de_diária]]*Tabela13[[#This Row],[número_de_diárias]]</f>
        <v>1647</v>
      </c>
      <c r="P79" s="29">
        <f>IFERROR(IF(Tabela13[[#This Row],[valor_total_das_passagens]]+Tabela13[[#This Row],[valor_total_diárias]]=0,0,Tabela13[[#This Row],[valor_total_das_passagens]]+Tabela13[[#This Row],[valor_total_diárias]]),0)</f>
        <v>8631.0400000000009</v>
      </c>
      <c r="Q79" s="30" t="s">
        <v>116</v>
      </c>
      <c r="R79" s="31" t="s">
        <v>524</v>
      </c>
      <c r="S79" s="40"/>
    </row>
    <row r="80" spans="1:19" s="9" customFormat="1" ht="15.95" customHeight="1" x14ac:dyDescent="0.25">
      <c r="A80" s="2">
        <f t="shared" si="1"/>
        <v>79</v>
      </c>
      <c r="B80" s="2" t="s">
        <v>13</v>
      </c>
      <c r="C80" s="3" t="s">
        <v>134</v>
      </c>
      <c r="D80" s="4" t="s">
        <v>136</v>
      </c>
      <c r="E80" s="3" t="s">
        <v>568</v>
      </c>
      <c r="F80" s="3" t="str">
        <f>IF(Tabela13[[#This Row],[dependência_nav_brasil]]="","",_xlfn.XLOOKUP(Tabela13[[#This Row],[dependência_nav_brasil]],Tabela1[DNB],Tabela1[Aeroporto],"",0,1))</f>
        <v>Campinas/SP</v>
      </c>
      <c r="G80" s="3" t="s">
        <v>158</v>
      </c>
      <c r="H80" s="6">
        <v>46280</v>
      </c>
      <c r="I80" s="6">
        <v>46284.5</v>
      </c>
      <c r="J80" s="6" t="s">
        <v>499</v>
      </c>
      <c r="K80" s="6" t="s">
        <v>579</v>
      </c>
      <c r="L80" s="34">
        <v>6224.04</v>
      </c>
      <c r="M80" s="22">
        <v>366</v>
      </c>
      <c r="N80" s="13">
        <v>4.5</v>
      </c>
      <c r="O80" s="32">
        <f>Tabela13[[#This Row],[padrão_de_diária]]*Tabela13[[#This Row],[número_de_diárias]]</f>
        <v>1647</v>
      </c>
      <c r="P80" s="29">
        <f>IFERROR(IF(Tabela13[[#This Row],[valor_total_das_passagens]]+Tabela13[[#This Row],[valor_total_diárias]]=0,0,Tabela13[[#This Row],[valor_total_das_passagens]]+Tabela13[[#This Row],[valor_total_diárias]]),0)</f>
        <v>7871.04</v>
      </c>
      <c r="Q80" s="30" t="s">
        <v>116</v>
      </c>
      <c r="R80" s="31" t="s">
        <v>524</v>
      </c>
      <c r="S80" s="40"/>
    </row>
    <row r="81" spans="1:19" s="9" customFormat="1" ht="15.95" customHeight="1" x14ac:dyDescent="0.25">
      <c r="A81" s="2">
        <f t="shared" si="1"/>
        <v>80</v>
      </c>
      <c r="B81" s="2" t="s">
        <v>13</v>
      </c>
      <c r="C81" s="3" t="s">
        <v>191</v>
      </c>
      <c r="D81" s="4" t="s">
        <v>214</v>
      </c>
      <c r="E81" s="3" t="s">
        <v>568</v>
      </c>
      <c r="F81" s="3" t="str">
        <f>IF(Tabela13[[#This Row],[dependência_nav_brasil]]="","",_xlfn.XLOOKUP(Tabela13[[#This Row],[dependência_nav_brasil]],Tabela1[DNB],Tabela1[Aeroporto],"",0,1))</f>
        <v>Campinas/SP</v>
      </c>
      <c r="G81" s="3" t="s">
        <v>491</v>
      </c>
      <c r="H81" s="6">
        <v>46279</v>
      </c>
      <c r="I81" s="6">
        <v>46283.5</v>
      </c>
      <c r="J81" s="6" t="s">
        <v>139</v>
      </c>
      <c r="K81" s="6" t="s">
        <v>579</v>
      </c>
      <c r="L81" s="34">
        <v>1932</v>
      </c>
      <c r="M81" s="22">
        <v>366</v>
      </c>
      <c r="N81" s="13">
        <v>4.5</v>
      </c>
      <c r="O81" s="32">
        <f>Tabela13[[#This Row],[padrão_de_diária]]*Tabela13[[#This Row],[número_de_diárias]]</f>
        <v>1647</v>
      </c>
      <c r="P81" s="29">
        <f>IFERROR(IF(Tabela13[[#This Row],[valor_total_das_passagens]]+Tabela13[[#This Row],[valor_total_diárias]]=0,0,Tabela13[[#This Row],[valor_total_das_passagens]]+Tabela13[[#This Row],[valor_total_diárias]]),0)</f>
        <v>3579</v>
      </c>
      <c r="Q81" s="30" t="s">
        <v>116</v>
      </c>
      <c r="R81" s="31" t="s">
        <v>526</v>
      </c>
      <c r="S81" s="40"/>
    </row>
    <row r="82" spans="1:19" s="9" customFormat="1" ht="15.95" customHeight="1" x14ac:dyDescent="0.25">
      <c r="A82" s="2">
        <f t="shared" si="1"/>
        <v>81</v>
      </c>
      <c r="B82" s="2" t="s">
        <v>13</v>
      </c>
      <c r="C82" s="3" t="s">
        <v>287</v>
      </c>
      <c r="D82" s="4" t="s">
        <v>408</v>
      </c>
      <c r="E82" s="3" t="s">
        <v>229</v>
      </c>
      <c r="F82" s="3" t="str">
        <f>IF(Tabela13[[#This Row],[dependência_nav_brasil]]="","",_xlfn.XLOOKUP(Tabela13[[#This Row],[dependência_nav_brasil]],Tabela1[DNB],Tabela1[Aeroporto],"",0,1))</f>
        <v>Campinas/SP</v>
      </c>
      <c r="G82" s="3" t="s">
        <v>128</v>
      </c>
      <c r="H82" s="6">
        <v>46280</v>
      </c>
      <c r="I82" s="6">
        <v>46282.5</v>
      </c>
      <c r="J82" s="6" t="s">
        <v>141</v>
      </c>
      <c r="K82" s="6"/>
      <c r="L82" s="34">
        <v>0</v>
      </c>
      <c r="M82" s="22">
        <v>462</v>
      </c>
      <c r="N82" s="13">
        <v>2.5</v>
      </c>
      <c r="O82" s="32">
        <f>Tabela13[[#This Row],[padrão_de_diária]]*Tabela13[[#This Row],[número_de_diárias]]</f>
        <v>1155</v>
      </c>
      <c r="P82" s="29">
        <f>IFERROR(IF(Tabela13[[#This Row],[valor_total_das_passagens]]+Tabela13[[#This Row],[valor_total_diárias]]=0,0,Tabela13[[#This Row],[valor_total_das_passagens]]+Tabela13[[#This Row],[valor_total_diárias]]),0)</f>
        <v>1155</v>
      </c>
      <c r="Q82" s="30" t="s">
        <v>116</v>
      </c>
      <c r="R82" s="31" t="s">
        <v>528</v>
      </c>
      <c r="S82" s="40"/>
    </row>
    <row r="83" spans="1:19" s="9" customFormat="1" ht="15.95" customHeight="1" x14ac:dyDescent="0.25">
      <c r="A83" s="2">
        <f t="shared" si="1"/>
        <v>82</v>
      </c>
      <c r="B83" s="2" t="s">
        <v>13</v>
      </c>
      <c r="C83" s="3" t="s">
        <v>290</v>
      </c>
      <c r="D83" s="4" t="s">
        <v>411</v>
      </c>
      <c r="E83" s="3" t="s">
        <v>564</v>
      </c>
      <c r="F83" s="3" t="str">
        <f>IF(Tabela13[[#This Row],[dependência_nav_brasil]]="","",_xlfn.XLOOKUP(Tabela13[[#This Row],[dependência_nav_brasil]],Tabela1[DNB],Tabela1[Aeroporto],"",0,1))</f>
        <v>Campinas/SP</v>
      </c>
      <c r="G83" s="3" t="s">
        <v>111</v>
      </c>
      <c r="H83" s="6">
        <v>46275</v>
      </c>
      <c r="I83" s="6">
        <v>46275.5</v>
      </c>
      <c r="J83" s="6" t="s">
        <v>140</v>
      </c>
      <c r="K83" s="6"/>
      <c r="L83" s="34">
        <v>0</v>
      </c>
      <c r="M83" s="22">
        <v>406</v>
      </c>
      <c r="N83" s="13">
        <v>0.5</v>
      </c>
      <c r="O83" s="32">
        <f>Tabela13[[#This Row],[padrão_de_diária]]*Tabela13[[#This Row],[número_de_diárias]]</f>
        <v>203</v>
      </c>
      <c r="P83" s="29">
        <f>IFERROR(IF(Tabela13[[#This Row],[valor_total_das_passagens]]+Tabela13[[#This Row],[valor_total_diárias]]=0,0,Tabela13[[#This Row],[valor_total_das_passagens]]+Tabela13[[#This Row],[valor_total_diárias]]),0)</f>
        <v>203</v>
      </c>
      <c r="Q83" s="30" t="s">
        <v>116</v>
      </c>
      <c r="R83" s="31" t="s">
        <v>117</v>
      </c>
      <c r="S83" s="40"/>
    </row>
    <row r="84" spans="1:19" s="9" customFormat="1" ht="15.95" customHeight="1" x14ac:dyDescent="0.25">
      <c r="A84" s="2">
        <f t="shared" si="1"/>
        <v>83</v>
      </c>
      <c r="B84" s="2" t="s">
        <v>13</v>
      </c>
      <c r="C84" s="3" t="s">
        <v>295</v>
      </c>
      <c r="D84" s="4" t="s">
        <v>416</v>
      </c>
      <c r="E84" s="3" t="s">
        <v>568</v>
      </c>
      <c r="F84" s="3" t="str">
        <f>IF(Tabela13[[#This Row],[dependência_nav_brasil]]="","",_xlfn.XLOOKUP(Tabela13[[#This Row],[dependência_nav_brasil]],Tabela1[DNB],Tabela1[Aeroporto],"",0,1))</f>
        <v>Campinas/SP</v>
      </c>
      <c r="G84" s="3" t="s">
        <v>226</v>
      </c>
      <c r="H84" s="6">
        <v>46272</v>
      </c>
      <c r="I84" s="6">
        <v>46276.5</v>
      </c>
      <c r="J84" s="6" t="s">
        <v>499</v>
      </c>
      <c r="K84" s="6" t="s">
        <v>579</v>
      </c>
      <c r="L84" s="34">
        <v>1339.46</v>
      </c>
      <c r="M84" s="22">
        <v>366</v>
      </c>
      <c r="N84" s="13">
        <v>4.5</v>
      </c>
      <c r="O84" s="32">
        <f>Tabela13[[#This Row],[padrão_de_diária]]*Tabela13[[#This Row],[número_de_diárias]]</f>
        <v>1647</v>
      </c>
      <c r="P84" s="29">
        <f>IFERROR(IF(Tabela13[[#This Row],[valor_total_das_passagens]]+Tabela13[[#This Row],[valor_total_diárias]]=0,0,Tabela13[[#This Row],[valor_total_das_passagens]]+Tabela13[[#This Row],[valor_total_diárias]]),0)</f>
        <v>2986.46</v>
      </c>
      <c r="Q84" s="30" t="s">
        <v>116</v>
      </c>
      <c r="R84" s="31" t="s">
        <v>531</v>
      </c>
      <c r="S84" s="40"/>
    </row>
    <row r="85" spans="1:19" s="9" customFormat="1" ht="15.95" customHeight="1" x14ac:dyDescent="0.25">
      <c r="A85" s="2">
        <f t="shared" si="1"/>
        <v>84</v>
      </c>
      <c r="B85" s="2" t="s">
        <v>13</v>
      </c>
      <c r="C85" s="3" t="s">
        <v>295</v>
      </c>
      <c r="D85" s="4" t="s">
        <v>416</v>
      </c>
      <c r="E85" s="3" t="s">
        <v>568</v>
      </c>
      <c r="F85" s="3" t="str">
        <f>IF(Tabela13[[#This Row],[dependência_nav_brasil]]="","",_xlfn.XLOOKUP(Tabela13[[#This Row],[dependência_nav_brasil]],Tabela1[DNB],Tabela1[Aeroporto],"",0,1))</f>
        <v>Campinas/SP</v>
      </c>
      <c r="G85" s="3" t="s">
        <v>115</v>
      </c>
      <c r="H85" s="6">
        <v>46279</v>
      </c>
      <c r="I85" s="6">
        <v>46283.5</v>
      </c>
      <c r="J85" s="6" t="s">
        <v>140</v>
      </c>
      <c r="K85" s="6"/>
      <c r="L85" s="34">
        <v>0</v>
      </c>
      <c r="M85" s="22">
        <v>366</v>
      </c>
      <c r="N85" s="13">
        <v>4.5</v>
      </c>
      <c r="O85" s="32">
        <f>Tabela13[[#This Row],[padrão_de_diária]]*Tabela13[[#This Row],[número_de_diárias]]</f>
        <v>1647</v>
      </c>
      <c r="P85" s="29">
        <f>IFERROR(IF(Tabela13[[#This Row],[valor_total_das_passagens]]+Tabela13[[#This Row],[valor_total_diárias]]=0,0,Tabela13[[#This Row],[valor_total_das_passagens]]+Tabela13[[#This Row],[valor_total_diárias]]),0)</f>
        <v>1647</v>
      </c>
      <c r="Q85" s="30" t="s">
        <v>116</v>
      </c>
      <c r="R85" s="31" t="s">
        <v>539</v>
      </c>
      <c r="S85" s="40"/>
    </row>
    <row r="86" spans="1:19" s="9" customFormat="1" ht="15.95" customHeight="1" x14ac:dyDescent="0.25">
      <c r="A86" s="2">
        <f t="shared" si="1"/>
        <v>85</v>
      </c>
      <c r="B86" s="2" t="s">
        <v>13</v>
      </c>
      <c r="C86" s="3" t="s">
        <v>180</v>
      </c>
      <c r="D86" s="4" t="s">
        <v>203</v>
      </c>
      <c r="E86" s="3" t="s">
        <v>565</v>
      </c>
      <c r="F86" s="3" t="str">
        <f>IF(Tabela13[[#This Row],[dependência_nav_brasil]]="","",_xlfn.XLOOKUP(Tabela13[[#This Row],[dependência_nav_brasil]],Tabela1[DNB],Tabela1[Aeroporto],"",0,1))</f>
        <v>Campinas/SP</v>
      </c>
      <c r="G86" s="3" t="s">
        <v>235</v>
      </c>
      <c r="H86" s="6">
        <v>46293</v>
      </c>
      <c r="I86" s="6">
        <v>46297.5</v>
      </c>
      <c r="J86" s="6" t="s">
        <v>139</v>
      </c>
      <c r="K86" s="6" t="s">
        <v>579</v>
      </c>
      <c r="L86" s="34">
        <v>4509.0099999999993</v>
      </c>
      <c r="M86" s="22">
        <v>406</v>
      </c>
      <c r="N86" s="13">
        <v>4.5</v>
      </c>
      <c r="O86" s="32">
        <f>Tabela13[[#This Row],[padrão_de_diária]]*Tabela13[[#This Row],[número_de_diárias]]</f>
        <v>1827</v>
      </c>
      <c r="P86" s="29">
        <f>IFERROR(IF(Tabela13[[#This Row],[valor_total_das_passagens]]+Tabela13[[#This Row],[valor_total_diárias]]=0,0,Tabela13[[#This Row],[valor_total_das_passagens]]+Tabela13[[#This Row],[valor_total_diárias]]),0)</f>
        <v>6336.0099999999993</v>
      </c>
      <c r="Q86" s="30" t="s">
        <v>116</v>
      </c>
      <c r="R86" s="31" t="s">
        <v>549</v>
      </c>
      <c r="S86" s="40"/>
    </row>
    <row r="87" spans="1:19" s="9" customFormat="1" ht="15.95" customHeight="1" x14ac:dyDescent="0.25">
      <c r="A87" s="2">
        <f t="shared" si="1"/>
        <v>86</v>
      </c>
      <c r="B87" s="2" t="s">
        <v>13</v>
      </c>
      <c r="C87" s="3" t="s">
        <v>347</v>
      </c>
      <c r="D87" s="4" t="s">
        <v>466</v>
      </c>
      <c r="E87" s="3" t="s">
        <v>564</v>
      </c>
      <c r="F87" s="3" t="str">
        <f>IF(Tabela13[[#This Row],[dependência_nav_brasil]]="","",_xlfn.XLOOKUP(Tabela13[[#This Row],[dependência_nav_brasil]],Tabela1[DNB],Tabela1[Aeroporto],"",0,1))</f>
        <v>Campinas/SP</v>
      </c>
      <c r="G87" s="3" t="s">
        <v>110</v>
      </c>
      <c r="H87" s="6">
        <v>46295</v>
      </c>
      <c r="I87" s="6">
        <v>46297.5</v>
      </c>
      <c r="J87" s="6" t="s">
        <v>139</v>
      </c>
      <c r="K87" s="6" t="s">
        <v>581</v>
      </c>
      <c r="L87" s="34">
        <v>848.75</v>
      </c>
      <c r="M87" s="22">
        <v>514</v>
      </c>
      <c r="N87" s="13">
        <v>2.5</v>
      </c>
      <c r="O87" s="32">
        <f>Tabela13[[#This Row],[padrão_de_diária]]*Tabela13[[#This Row],[número_de_diárias]]</f>
        <v>1285</v>
      </c>
      <c r="P87" s="29">
        <f>IFERROR(IF(Tabela13[[#This Row],[valor_total_das_passagens]]+Tabela13[[#This Row],[valor_total_diárias]]=0,0,Tabela13[[#This Row],[valor_total_das_passagens]]+Tabela13[[#This Row],[valor_total_diárias]]),0)</f>
        <v>2133.75</v>
      </c>
      <c r="Q87" s="30" t="s">
        <v>116</v>
      </c>
      <c r="R87" s="31" t="s">
        <v>555</v>
      </c>
      <c r="S87" s="40"/>
    </row>
    <row r="88" spans="1:19" s="9" customFormat="1" ht="15.95" customHeight="1" x14ac:dyDescent="0.25">
      <c r="A88" s="2">
        <f t="shared" si="1"/>
        <v>87</v>
      </c>
      <c r="B88" s="2" t="s">
        <v>13</v>
      </c>
      <c r="C88" s="3" t="s">
        <v>350</v>
      </c>
      <c r="D88" s="4" t="s">
        <v>469</v>
      </c>
      <c r="E88" s="3" t="s">
        <v>564</v>
      </c>
      <c r="F88" s="3" t="str">
        <f>IF(Tabela13[[#This Row],[dependência_nav_brasil]]="","",_xlfn.XLOOKUP(Tabela13[[#This Row],[dependência_nav_brasil]],Tabela1[DNB],Tabela1[Aeroporto],"",0,1))</f>
        <v>Campinas/SP</v>
      </c>
      <c r="G88" s="3" t="s">
        <v>111</v>
      </c>
      <c r="H88" s="36">
        <v>46294</v>
      </c>
      <c r="I88" s="36">
        <v>46294.5</v>
      </c>
      <c r="J88" s="6" t="s">
        <v>140</v>
      </c>
      <c r="K88" s="6"/>
      <c r="L88" s="44">
        <v>0</v>
      </c>
      <c r="M88" s="45">
        <v>406</v>
      </c>
      <c r="N88" s="13">
        <v>0.5</v>
      </c>
      <c r="O88" s="46">
        <f>Tabela13[[#This Row],[padrão_de_diária]]*Tabela13[[#This Row],[número_de_diárias]]</f>
        <v>203</v>
      </c>
      <c r="P88" s="29">
        <f>IFERROR(IF(Tabela13[[#This Row],[valor_total_das_passagens]]+Tabela13[[#This Row],[valor_total_diárias]]=0,0,Tabela13[[#This Row],[valor_total_das_passagens]]+Tabela13[[#This Row],[valor_total_diárias]]),0)</f>
        <v>203</v>
      </c>
      <c r="Q88" s="30" t="s">
        <v>116</v>
      </c>
      <c r="R88" s="31" t="s">
        <v>117</v>
      </c>
      <c r="S88" s="40"/>
    </row>
    <row r="89" spans="1:19" s="9" customFormat="1" ht="15.95" customHeight="1" x14ac:dyDescent="0.25">
      <c r="A89" s="2">
        <f t="shared" si="1"/>
        <v>88</v>
      </c>
      <c r="B89" s="2" t="s">
        <v>13</v>
      </c>
      <c r="C89" s="3" t="s">
        <v>351</v>
      </c>
      <c r="D89" s="4" t="s">
        <v>470</v>
      </c>
      <c r="E89" s="3" t="s">
        <v>566</v>
      </c>
      <c r="F89" s="3" t="str">
        <f>IF(Tabela13[[#This Row],[dependência_nav_brasil]]="","",_xlfn.XLOOKUP(Tabela13[[#This Row],[dependência_nav_brasil]],Tabela1[DNB],Tabela1[Aeroporto],"",0,1))</f>
        <v>Campinas/SP</v>
      </c>
      <c r="G89" s="3" t="s">
        <v>110</v>
      </c>
      <c r="H89" s="36">
        <v>46294</v>
      </c>
      <c r="I89" s="36">
        <v>46297.5</v>
      </c>
      <c r="J89" s="6" t="s">
        <v>139</v>
      </c>
      <c r="K89" s="6" t="s">
        <v>581</v>
      </c>
      <c r="L89" s="44">
        <v>1049.95</v>
      </c>
      <c r="M89" s="45">
        <v>406</v>
      </c>
      <c r="N89" s="13">
        <v>3.5</v>
      </c>
      <c r="O89" s="46">
        <f>Tabela13[[#This Row],[padrão_de_diária]]*Tabela13[[#This Row],[número_de_diárias]]</f>
        <v>1421</v>
      </c>
      <c r="P89" s="29">
        <f>IFERROR(IF(Tabela13[[#This Row],[valor_total_das_passagens]]+Tabela13[[#This Row],[valor_total_diárias]]=0,0,Tabela13[[#This Row],[valor_total_das_passagens]]+Tabela13[[#This Row],[valor_total_diárias]]),0)</f>
        <v>2470.9499999999998</v>
      </c>
      <c r="Q89" s="30" t="s">
        <v>138</v>
      </c>
      <c r="R89" s="31" t="s">
        <v>557</v>
      </c>
      <c r="S89" s="40"/>
    </row>
    <row r="90" spans="1:19" s="9" customFormat="1" ht="15.95" customHeight="1" x14ac:dyDescent="0.25">
      <c r="A90" s="2">
        <f t="shared" si="1"/>
        <v>89</v>
      </c>
      <c r="B90" s="2" t="s">
        <v>13</v>
      </c>
      <c r="C90" s="3" t="s">
        <v>180</v>
      </c>
      <c r="D90" s="4" t="s">
        <v>203</v>
      </c>
      <c r="E90" s="3" t="s">
        <v>565</v>
      </c>
      <c r="F90" s="3" t="str">
        <f>IF(Tabela13[[#This Row],[dependência_nav_brasil]]="","",_xlfn.XLOOKUP(Tabela13[[#This Row],[dependência_nav_brasil]],Tabela1[DNB],Tabela1[Aeroporto],"",0,1))</f>
        <v>Campinas/SP</v>
      </c>
      <c r="G90" s="3" t="s">
        <v>130</v>
      </c>
      <c r="H90" s="36">
        <v>46283</v>
      </c>
      <c r="I90" s="36">
        <v>46287.5</v>
      </c>
      <c r="J90" s="6" t="s">
        <v>500</v>
      </c>
      <c r="K90" s="6" t="s">
        <v>579</v>
      </c>
      <c r="L90" s="44">
        <v>5027.93</v>
      </c>
      <c r="M90" s="45">
        <v>366</v>
      </c>
      <c r="N90" s="13">
        <v>4.5</v>
      </c>
      <c r="O90" s="46">
        <f>Tabela13[[#This Row],[padrão_de_diária]]*Tabela13[[#This Row],[número_de_diárias]]</f>
        <v>1647</v>
      </c>
      <c r="P90" s="29">
        <f>IFERROR(IF(Tabela13[[#This Row],[valor_total_das_passagens]]+Tabela13[[#This Row],[valor_total_diárias]]=0,0,Tabela13[[#This Row],[valor_total_das_passagens]]+Tabela13[[#This Row],[valor_total_diárias]]),0)</f>
        <v>6674.93</v>
      </c>
      <c r="Q90" s="30" t="s">
        <v>116</v>
      </c>
      <c r="R90" s="31" t="s">
        <v>560</v>
      </c>
      <c r="S90" s="40"/>
    </row>
    <row r="91" spans="1:19" s="9" customFormat="1" ht="15.95" customHeight="1" x14ac:dyDescent="0.25">
      <c r="A91" s="2">
        <f t="shared" si="1"/>
        <v>90</v>
      </c>
      <c r="B91" s="2" t="s">
        <v>13</v>
      </c>
      <c r="C91" s="3" t="s">
        <v>196</v>
      </c>
      <c r="D91" s="4" t="s">
        <v>219</v>
      </c>
      <c r="E91" s="3" t="s">
        <v>230</v>
      </c>
      <c r="F91" s="3" t="str">
        <f>IF(Tabela13[[#This Row],[dependência_nav_brasil]]="","",_xlfn.XLOOKUP(Tabela13[[#This Row],[dependência_nav_brasil]],Tabela1[DNB],Tabela1[Aeroporto],"",0,1))</f>
        <v>Campinas/SP</v>
      </c>
      <c r="G91" s="3" t="s">
        <v>111</v>
      </c>
      <c r="H91" s="36">
        <v>46287</v>
      </c>
      <c r="I91" s="36">
        <v>46287.5</v>
      </c>
      <c r="J91" s="6" t="s">
        <v>234</v>
      </c>
      <c r="K91" s="6"/>
      <c r="L91" s="44">
        <v>0</v>
      </c>
      <c r="M91" s="45">
        <v>406</v>
      </c>
      <c r="N91" s="13">
        <v>0.5</v>
      </c>
      <c r="O91" s="46">
        <f>Tabela13[[#This Row],[padrão_de_diária]]*Tabela13[[#This Row],[número_de_diárias]]</f>
        <v>203</v>
      </c>
      <c r="P91" s="29">
        <f>IFERROR(IF(Tabela13[[#This Row],[valor_total_das_passagens]]+Tabela13[[#This Row],[valor_total_diárias]]=0,0,Tabela13[[#This Row],[valor_total_das_passagens]]+Tabela13[[#This Row],[valor_total_diárias]]),0)</f>
        <v>203</v>
      </c>
      <c r="Q91" s="30" t="s">
        <v>116</v>
      </c>
      <c r="R91" s="31" t="s">
        <v>561</v>
      </c>
      <c r="S91" s="40"/>
    </row>
    <row r="92" spans="1:19" s="9" customFormat="1" ht="15.95" customHeight="1" x14ac:dyDescent="0.25">
      <c r="A92" s="2">
        <f t="shared" si="1"/>
        <v>91</v>
      </c>
      <c r="B92" s="2" t="s">
        <v>14</v>
      </c>
      <c r="C92" s="3" t="s">
        <v>258</v>
      </c>
      <c r="D92" s="4" t="s">
        <v>379</v>
      </c>
      <c r="E92" s="3" t="s">
        <v>564</v>
      </c>
      <c r="F92" s="3" t="str">
        <f>IF(Tabela13[[#This Row],[dependência_nav_brasil]]="","",_xlfn.XLOOKUP(Tabela13[[#This Row],[dependência_nav_brasil]],Tabela1[DNB],Tabela1[Aeroporto],"",0,1))</f>
        <v>Londrina/PR</v>
      </c>
      <c r="G92" s="3" t="s">
        <v>111</v>
      </c>
      <c r="H92" s="6">
        <v>46274</v>
      </c>
      <c r="I92" s="6">
        <v>46275.5</v>
      </c>
      <c r="J92" s="6" t="s">
        <v>139</v>
      </c>
      <c r="K92" s="6" t="s">
        <v>581</v>
      </c>
      <c r="L92" s="34">
        <v>3149.3700000000003</v>
      </c>
      <c r="M92" s="22">
        <v>406</v>
      </c>
      <c r="N92" s="13">
        <v>1.5</v>
      </c>
      <c r="O92" s="32">
        <f>Tabela13[[#This Row],[padrão_de_diária]]*Tabela13[[#This Row],[número_de_diárias]]</f>
        <v>609</v>
      </c>
      <c r="P92" s="29">
        <f>IFERROR(IF(Tabela13[[#This Row],[valor_total_das_passagens]]+Tabela13[[#This Row],[valor_total_diárias]]=0,0,Tabela13[[#This Row],[valor_total_das_passagens]]+Tabela13[[#This Row],[valor_total_diárias]]),0)</f>
        <v>3758.3700000000003</v>
      </c>
      <c r="Q92" s="30" t="s">
        <v>116</v>
      </c>
      <c r="R92" s="31" t="s">
        <v>117</v>
      </c>
      <c r="S92" s="40"/>
    </row>
    <row r="93" spans="1:19" s="9" customFormat="1" ht="15.95" customHeight="1" x14ac:dyDescent="0.25">
      <c r="A93" s="2">
        <f t="shared" si="1"/>
        <v>92</v>
      </c>
      <c r="B93" s="2" t="s">
        <v>14</v>
      </c>
      <c r="C93" s="3" t="s">
        <v>277</v>
      </c>
      <c r="D93" s="4" t="s">
        <v>398</v>
      </c>
      <c r="E93" s="3" t="s">
        <v>564</v>
      </c>
      <c r="F93" s="3" t="str">
        <f>IF(Tabela13[[#This Row],[dependência_nav_brasil]]="","",_xlfn.XLOOKUP(Tabela13[[#This Row],[dependência_nav_brasil]],Tabela1[DNB],Tabela1[Aeroporto],"",0,1))</f>
        <v>Londrina/PR</v>
      </c>
      <c r="G93" s="3" t="s">
        <v>233</v>
      </c>
      <c r="H93" s="6">
        <v>46271</v>
      </c>
      <c r="I93" s="6">
        <v>46274.5</v>
      </c>
      <c r="J93" s="6" t="s">
        <v>142</v>
      </c>
      <c r="K93" s="6" t="s">
        <v>578</v>
      </c>
      <c r="L93" s="34">
        <v>1663.98</v>
      </c>
      <c r="M93" s="22">
        <v>406</v>
      </c>
      <c r="N93" s="13">
        <v>3.5</v>
      </c>
      <c r="O93" s="32">
        <f>Tabela13[[#This Row],[padrão_de_diária]]*Tabela13[[#This Row],[número_de_diárias]]</f>
        <v>1421</v>
      </c>
      <c r="P93" s="29">
        <f>IFERROR(IF(Tabela13[[#This Row],[valor_total_das_passagens]]+Tabela13[[#This Row],[valor_total_diárias]]=0,0,Tabela13[[#This Row],[valor_total_das_passagens]]+Tabela13[[#This Row],[valor_total_diárias]]),0)</f>
        <v>3084.98</v>
      </c>
      <c r="Q93" s="30" t="s">
        <v>138</v>
      </c>
      <c r="R93" s="31" t="s">
        <v>227</v>
      </c>
      <c r="S93" s="40"/>
    </row>
    <row r="94" spans="1:19" s="9" customFormat="1" ht="15.95" customHeight="1" x14ac:dyDescent="0.25">
      <c r="A94" s="2">
        <f t="shared" si="1"/>
        <v>93</v>
      </c>
      <c r="B94" s="2" t="s">
        <v>14</v>
      </c>
      <c r="C94" s="3" t="s">
        <v>278</v>
      </c>
      <c r="D94" s="4" t="s">
        <v>399</v>
      </c>
      <c r="E94" s="3" t="s">
        <v>564</v>
      </c>
      <c r="F94" s="3" t="str">
        <f>IF(Tabela13[[#This Row],[dependência_nav_brasil]]="","",_xlfn.XLOOKUP(Tabela13[[#This Row],[dependência_nav_brasil]],Tabela1[DNB],Tabela1[Aeroporto],"",0,1))</f>
        <v>Londrina/PR</v>
      </c>
      <c r="G94" s="3" t="s">
        <v>233</v>
      </c>
      <c r="H94" s="6">
        <v>46271</v>
      </c>
      <c r="I94" s="6">
        <v>46274.5</v>
      </c>
      <c r="J94" s="6" t="s">
        <v>142</v>
      </c>
      <c r="K94" s="6" t="s">
        <v>578</v>
      </c>
      <c r="L94" s="34">
        <v>1663.98</v>
      </c>
      <c r="M94" s="22">
        <v>406</v>
      </c>
      <c r="N94" s="13">
        <v>3.5</v>
      </c>
      <c r="O94" s="32">
        <f>Tabela13[[#This Row],[padrão_de_diária]]*Tabela13[[#This Row],[número_de_diárias]]</f>
        <v>1421</v>
      </c>
      <c r="P94" s="29">
        <f>IFERROR(IF(Tabela13[[#This Row],[valor_total_das_passagens]]+Tabela13[[#This Row],[valor_total_diárias]]=0,0,Tabela13[[#This Row],[valor_total_das_passagens]]+Tabela13[[#This Row],[valor_total_diárias]]),0)</f>
        <v>3084.98</v>
      </c>
      <c r="Q94" s="30" t="s">
        <v>138</v>
      </c>
      <c r="R94" s="31" t="s">
        <v>227</v>
      </c>
      <c r="S94" s="40"/>
    </row>
    <row r="95" spans="1:19" s="9" customFormat="1" ht="15.95" customHeight="1" x14ac:dyDescent="0.25">
      <c r="A95" s="2">
        <f t="shared" si="1"/>
        <v>94</v>
      </c>
      <c r="B95" s="2" t="s">
        <v>14</v>
      </c>
      <c r="C95" s="3" t="s">
        <v>186</v>
      </c>
      <c r="D95" s="4" t="s">
        <v>209</v>
      </c>
      <c r="E95" s="3" t="s">
        <v>564</v>
      </c>
      <c r="F95" s="3" t="str">
        <f>IF(Tabela13[[#This Row],[dependência_nav_brasil]]="","",_xlfn.XLOOKUP(Tabela13[[#This Row],[dependência_nav_brasil]],Tabela1[DNB],Tabela1[Aeroporto],"",0,1))</f>
        <v>Londrina/PR</v>
      </c>
      <c r="G95" s="3" t="s">
        <v>111</v>
      </c>
      <c r="H95" s="6">
        <v>46279</v>
      </c>
      <c r="I95" s="6">
        <v>46280.5</v>
      </c>
      <c r="J95" s="6" t="s">
        <v>139</v>
      </c>
      <c r="K95" s="6" t="s">
        <v>574</v>
      </c>
      <c r="L95" s="34">
        <v>1045.3699999999999</v>
      </c>
      <c r="M95" s="22">
        <v>406</v>
      </c>
      <c r="N95" s="13">
        <v>1.5</v>
      </c>
      <c r="O95" s="32">
        <f>Tabela13[[#This Row],[padrão_de_diária]]*Tabela13[[#This Row],[número_de_diárias]]</f>
        <v>609</v>
      </c>
      <c r="P95" s="29">
        <f>IFERROR(IF(Tabela13[[#This Row],[valor_total_das_passagens]]+Tabela13[[#This Row],[valor_total_diárias]]=0,0,Tabela13[[#This Row],[valor_total_das_passagens]]+Tabela13[[#This Row],[valor_total_diárias]]),0)</f>
        <v>1654.37</v>
      </c>
      <c r="Q95" s="30" t="s">
        <v>116</v>
      </c>
      <c r="R95" s="31" t="s">
        <v>117</v>
      </c>
      <c r="S95" s="40"/>
    </row>
    <row r="96" spans="1:19" s="9" customFormat="1" ht="15.95" customHeight="1" x14ac:dyDescent="0.25">
      <c r="A96" s="2">
        <f t="shared" si="1"/>
        <v>95</v>
      </c>
      <c r="B96" s="2" t="s">
        <v>14</v>
      </c>
      <c r="C96" s="3" t="s">
        <v>339</v>
      </c>
      <c r="D96" s="4" t="s">
        <v>458</v>
      </c>
      <c r="E96" s="3" t="s">
        <v>564</v>
      </c>
      <c r="F96" s="3" t="str">
        <f>IF(Tabela13[[#This Row],[dependência_nav_brasil]]="","",_xlfn.XLOOKUP(Tabela13[[#This Row],[dependência_nav_brasil]],Tabela1[DNB],Tabela1[Aeroporto],"",0,1))</f>
        <v>Londrina/PR</v>
      </c>
      <c r="G96" s="3" t="s">
        <v>111</v>
      </c>
      <c r="H96" s="6">
        <v>46294</v>
      </c>
      <c r="I96" s="6">
        <v>46295.5</v>
      </c>
      <c r="J96" s="6" t="s">
        <v>139</v>
      </c>
      <c r="K96" s="6" t="s">
        <v>578</v>
      </c>
      <c r="L96" s="34">
        <v>914.98</v>
      </c>
      <c r="M96" s="22">
        <v>406</v>
      </c>
      <c r="N96" s="13">
        <v>1.5</v>
      </c>
      <c r="O96" s="32">
        <f>Tabela13[[#This Row],[padrão_de_diária]]*Tabela13[[#This Row],[número_de_diárias]]</f>
        <v>609</v>
      </c>
      <c r="P96" s="29">
        <f>IFERROR(IF(Tabela13[[#This Row],[valor_total_das_passagens]]+Tabela13[[#This Row],[valor_total_diárias]]=0,0,Tabela13[[#This Row],[valor_total_das_passagens]]+Tabela13[[#This Row],[valor_total_diárias]]),0)</f>
        <v>1523.98</v>
      </c>
      <c r="Q96" s="30" t="s">
        <v>116</v>
      </c>
      <c r="R96" s="31" t="s">
        <v>117</v>
      </c>
      <c r="S96" s="40"/>
    </row>
    <row r="97" spans="1:19" s="9" customFormat="1" ht="15.95" customHeight="1" x14ac:dyDescent="0.25">
      <c r="A97" s="2">
        <f t="shared" si="1"/>
        <v>96</v>
      </c>
      <c r="B97" s="2" t="s">
        <v>15</v>
      </c>
      <c r="C97" s="3" t="s">
        <v>246</v>
      </c>
      <c r="D97" s="4" t="s">
        <v>367</v>
      </c>
      <c r="E97" s="3" t="s">
        <v>564</v>
      </c>
      <c r="F97" s="3" t="str">
        <f>IF(Tabela13[[#This Row],[dependência_nav_brasil]]="","",_xlfn.XLOOKUP(Tabela13[[#This Row],[dependência_nav_brasil]],Tabela1[DNB],Tabela1[Aeroporto],"",0,1))</f>
        <v>Marabá/PA</v>
      </c>
      <c r="G97" s="3" t="s">
        <v>114</v>
      </c>
      <c r="H97" s="6">
        <v>46278</v>
      </c>
      <c r="I97" s="6">
        <v>46279.5</v>
      </c>
      <c r="J97" s="6" t="s">
        <v>139</v>
      </c>
      <c r="K97" s="6" t="s">
        <v>577</v>
      </c>
      <c r="L97" s="34">
        <v>3091.6400000000003</v>
      </c>
      <c r="M97" s="22">
        <v>406</v>
      </c>
      <c r="N97" s="13">
        <v>1.5</v>
      </c>
      <c r="O97" s="32">
        <f>Tabela13[[#This Row],[padrão_de_diária]]*Tabela13[[#This Row],[número_de_diárias]]</f>
        <v>609</v>
      </c>
      <c r="P97" s="29">
        <f>IFERROR(IF(Tabela13[[#This Row],[valor_total_das_passagens]]+Tabela13[[#This Row],[valor_total_diárias]]=0,0,Tabela13[[#This Row],[valor_total_das_passagens]]+Tabela13[[#This Row],[valor_total_diárias]]),0)</f>
        <v>3700.6400000000003</v>
      </c>
      <c r="Q97" s="30" t="s">
        <v>116</v>
      </c>
      <c r="R97" s="31" t="s">
        <v>508</v>
      </c>
      <c r="S97" s="40"/>
    </row>
    <row r="98" spans="1:19" s="9" customFormat="1" ht="15.95" customHeight="1" x14ac:dyDescent="0.25">
      <c r="A98" s="2">
        <f t="shared" si="1"/>
        <v>97</v>
      </c>
      <c r="B98" s="2" t="s">
        <v>15</v>
      </c>
      <c r="C98" s="3" t="s">
        <v>247</v>
      </c>
      <c r="D98" s="4" t="s">
        <v>368</v>
      </c>
      <c r="E98" s="3" t="s">
        <v>564</v>
      </c>
      <c r="F98" s="3" t="str">
        <f>IF(Tabela13[[#This Row],[dependência_nav_brasil]]="","",_xlfn.XLOOKUP(Tabela13[[#This Row],[dependência_nav_brasil]],Tabela1[DNB],Tabela1[Aeroporto],"",0,1))</f>
        <v>Marabá/PA</v>
      </c>
      <c r="G98" s="3" t="s">
        <v>114</v>
      </c>
      <c r="H98" s="48">
        <v>46281</v>
      </c>
      <c r="I98" s="48">
        <v>46282</v>
      </c>
      <c r="J98" s="6" t="s">
        <v>139</v>
      </c>
      <c r="K98" s="6" t="s">
        <v>577</v>
      </c>
      <c r="L98" s="34">
        <v>5525.2</v>
      </c>
      <c r="M98" s="22">
        <v>406</v>
      </c>
      <c r="N98" s="13">
        <v>1.5</v>
      </c>
      <c r="O98" s="32">
        <f>Tabela13[[#This Row],[padrão_de_diária]]*Tabela13[[#This Row],[número_de_diárias]]</f>
        <v>609</v>
      </c>
      <c r="P98" s="29">
        <f>IFERROR(IF(Tabela13[[#This Row],[valor_total_das_passagens]]+Tabela13[[#This Row],[valor_total_diárias]]=0,0,Tabela13[[#This Row],[valor_total_das_passagens]]+Tabela13[[#This Row],[valor_total_diárias]]),0)</f>
        <v>6134.2</v>
      </c>
      <c r="Q98" s="30" t="s">
        <v>116</v>
      </c>
      <c r="R98" s="31" t="s">
        <v>508</v>
      </c>
      <c r="S98" s="40"/>
    </row>
    <row r="99" spans="1:19" s="9" customFormat="1" ht="15.95" customHeight="1" x14ac:dyDescent="0.25">
      <c r="A99" s="2">
        <f t="shared" si="1"/>
        <v>98</v>
      </c>
      <c r="B99" s="2" t="s">
        <v>15</v>
      </c>
      <c r="C99" s="3" t="s">
        <v>260</v>
      </c>
      <c r="D99" s="4" t="s">
        <v>381</v>
      </c>
      <c r="E99" s="3" t="s">
        <v>566</v>
      </c>
      <c r="F99" s="3" t="str">
        <f>IF(Tabela13[[#This Row],[dependência_nav_brasil]]="","",_xlfn.XLOOKUP(Tabela13[[#This Row],[dependência_nav_brasil]],Tabela1[DNB],Tabela1[Aeroporto],"",0,1))</f>
        <v>Marabá/PA</v>
      </c>
      <c r="G99" s="3" t="s">
        <v>114</v>
      </c>
      <c r="H99" s="6">
        <v>46286</v>
      </c>
      <c r="I99" s="6">
        <v>46288.5</v>
      </c>
      <c r="J99" s="6" t="s">
        <v>139</v>
      </c>
      <c r="K99" s="6" t="s">
        <v>577</v>
      </c>
      <c r="L99" s="34">
        <v>2132.0300000000002</v>
      </c>
      <c r="M99" s="22">
        <v>406</v>
      </c>
      <c r="N99" s="13">
        <v>2.5</v>
      </c>
      <c r="O99" s="32">
        <f>Tabela13[[#This Row],[padrão_de_diária]]*Tabela13[[#This Row],[número_de_diárias]]</f>
        <v>1015</v>
      </c>
      <c r="P99" s="29">
        <f>IFERROR(IF(Tabela13[[#This Row],[valor_total_das_passagens]]+Tabela13[[#This Row],[valor_total_diárias]]=0,0,Tabela13[[#This Row],[valor_total_das_passagens]]+Tabela13[[#This Row],[valor_total_diárias]]),0)</f>
        <v>3147.03</v>
      </c>
      <c r="Q99" s="30" t="s">
        <v>116</v>
      </c>
      <c r="R99" s="31" t="s">
        <v>117</v>
      </c>
      <c r="S99" s="40"/>
    </row>
    <row r="100" spans="1:19" s="9" customFormat="1" ht="15.95" customHeight="1" x14ac:dyDescent="0.25">
      <c r="A100" s="2">
        <f t="shared" si="1"/>
        <v>99</v>
      </c>
      <c r="B100" s="2" t="s">
        <v>15</v>
      </c>
      <c r="C100" s="3" t="s">
        <v>262</v>
      </c>
      <c r="D100" s="4" t="s">
        <v>383</v>
      </c>
      <c r="E100" s="3" t="s">
        <v>566</v>
      </c>
      <c r="F100" s="3" t="str">
        <f>IF(Tabela13[[#This Row],[dependência_nav_brasil]]="","",_xlfn.XLOOKUP(Tabela13[[#This Row],[dependência_nav_brasil]],Tabela1[DNB],Tabela1[Aeroporto],"",0,1))</f>
        <v>Marabá/PA</v>
      </c>
      <c r="G100" s="3" t="s">
        <v>114</v>
      </c>
      <c r="H100" s="6">
        <v>46293</v>
      </c>
      <c r="I100" s="6">
        <v>46295.5</v>
      </c>
      <c r="J100" s="6" t="s">
        <v>139</v>
      </c>
      <c r="K100" s="6" t="s">
        <v>581</v>
      </c>
      <c r="L100" s="34">
        <v>2912.6400000000003</v>
      </c>
      <c r="M100" s="22">
        <v>406</v>
      </c>
      <c r="N100" s="13">
        <v>2.5</v>
      </c>
      <c r="O100" s="32">
        <f>Tabela13[[#This Row],[padrão_de_diária]]*Tabela13[[#This Row],[número_de_diárias]]</f>
        <v>1015</v>
      </c>
      <c r="P100" s="29">
        <f>IFERROR(IF(Tabela13[[#This Row],[valor_total_das_passagens]]+Tabela13[[#This Row],[valor_total_diárias]]=0,0,Tabela13[[#This Row],[valor_total_das_passagens]]+Tabela13[[#This Row],[valor_total_diárias]]),0)</f>
        <v>3927.6400000000003</v>
      </c>
      <c r="Q100" s="30" t="s">
        <v>116</v>
      </c>
      <c r="R100" s="31" t="s">
        <v>117</v>
      </c>
      <c r="S100" s="40"/>
    </row>
    <row r="101" spans="1:19" s="9" customFormat="1" ht="15.95" customHeight="1" x14ac:dyDescent="0.25">
      <c r="A101" s="2">
        <f t="shared" si="1"/>
        <v>100</v>
      </c>
      <c r="B101" s="2" t="s">
        <v>15</v>
      </c>
      <c r="C101" s="3" t="s">
        <v>263</v>
      </c>
      <c r="D101" s="4" t="s">
        <v>384</v>
      </c>
      <c r="E101" s="3" t="s">
        <v>564</v>
      </c>
      <c r="F101" s="3" t="str">
        <f>IF(Tabela13[[#This Row],[dependência_nav_brasil]]="","",_xlfn.XLOOKUP(Tabela13[[#This Row],[dependência_nav_brasil]],Tabela1[DNB],Tabela1[Aeroporto],"",0,1))</f>
        <v>Marabá/PA</v>
      </c>
      <c r="G101" s="3" t="s">
        <v>114</v>
      </c>
      <c r="H101" s="6">
        <v>46286</v>
      </c>
      <c r="I101" s="6">
        <v>46288.5</v>
      </c>
      <c r="J101" s="6" t="s">
        <v>139</v>
      </c>
      <c r="K101" s="6" t="s">
        <v>577</v>
      </c>
      <c r="L101" s="34">
        <v>2132.0300000000002</v>
      </c>
      <c r="M101" s="22">
        <v>406</v>
      </c>
      <c r="N101" s="13">
        <v>2.5</v>
      </c>
      <c r="O101" s="32">
        <f>Tabela13[[#This Row],[padrão_de_diária]]*Tabela13[[#This Row],[número_de_diárias]]</f>
        <v>1015</v>
      </c>
      <c r="P101" s="29">
        <f>IFERROR(IF(Tabela13[[#This Row],[valor_total_das_passagens]]+Tabela13[[#This Row],[valor_total_diárias]]=0,0,Tabela13[[#This Row],[valor_total_das_passagens]]+Tabela13[[#This Row],[valor_total_diárias]]),0)</f>
        <v>3147.03</v>
      </c>
      <c r="Q101" s="30" t="s">
        <v>116</v>
      </c>
      <c r="R101" s="31" t="s">
        <v>117</v>
      </c>
      <c r="S101" s="40"/>
    </row>
    <row r="102" spans="1:19" s="9" customFormat="1" ht="15.95" customHeight="1" x14ac:dyDescent="0.25">
      <c r="A102" s="2">
        <f t="shared" si="1"/>
        <v>101</v>
      </c>
      <c r="B102" s="2" t="s">
        <v>16</v>
      </c>
      <c r="C102" s="3" t="s">
        <v>255</v>
      </c>
      <c r="D102" s="4" t="s">
        <v>376</v>
      </c>
      <c r="E102" s="3" t="s">
        <v>564</v>
      </c>
      <c r="F102" s="3" t="str">
        <f>IF(Tabela13[[#This Row],[dependência_nav_brasil]]="","",_xlfn.XLOOKUP(Tabela13[[#This Row],[dependência_nav_brasil]],Tabela1[DNB],Tabela1[Aeroporto],"",0,1))</f>
        <v>Macaé/RJ</v>
      </c>
      <c r="G102" s="3" t="s">
        <v>110</v>
      </c>
      <c r="H102" s="6">
        <v>46267</v>
      </c>
      <c r="I102" s="6">
        <v>46268.5</v>
      </c>
      <c r="J102" s="6" t="s">
        <v>141</v>
      </c>
      <c r="K102" s="6"/>
      <c r="L102" s="34">
        <v>0</v>
      </c>
      <c r="M102" s="22">
        <v>406</v>
      </c>
      <c r="N102" s="13">
        <v>1.5</v>
      </c>
      <c r="O102" s="32">
        <f>Tabela13[[#This Row],[padrão_de_diária]]*Tabela13[[#This Row],[número_de_diárias]]</f>
        <v>609</v>
      </c>
      <c r="P102" s="29">
        <f>IFERROR(IF(Tabela13[[#This Row],[valor_total_das_passagens]]+Tabela13[[#This Row],[valor_total_diárias]]=0,0,Tabela13[[#This Row],[valor_total_das_passagens]]+Tabela13[[#This Row],[valor_total_diárias]]),0)</f>
        <v>609</v>
      </c>
      <c r="Q102" s="30" t="s">
        <v>116</v>
      </c>
      <c r="R102" s="31" t="s">
        <v>117</v>
      </c>
      <c r="S102" s="40"/>
    </row>
    <row r="103" spans="1:19" s="9" customFormat="1" ht="15.95" customHeight="1" x14ac:dyDescent="0.25">
      <c r="A103" s="2">
        <f t="shared" si="1"/>
        <v>102</v>
      </c>
      <c r="B103" s="2" t="s">
        <v>16</v>
      </c>
      <c r="C103" s="3" t="s">
        <v>198</v>
      </c>
      <c r="D103" s="4" t="s">
        <v>221</v>
      </c>
      <c r="E103" s="3" t="s">
        <v>564</v>
      </c>
      <c r="F103" s="3" t="str">
        <f>IF(Tabela13[[#This Row],[dependência_nav_brasil]]="","",_xlfn.XLOOKUP(Tabela13[[#This Row],[dependência_nav_brasil]],Tabela1[DNB],Tabela1[Aeroporto],"",0,1))</f>
        <v>Macaé/RJ</v>
      </c>
      <c r="G103" s="3" t="s">
        <v>233</v>
      </c>
      <c r="H103" s="6">
        <v>46277</v>
      </c>
      <c r="I103" s="6">
        <v>46283</v>
      </c>
      <c r="J103" s="6" t="s">
        <v>140</v>
      </c>
      <c r="K103" s="6"/>
      <c r="L103" s="34">
        <v>0</v>
      </c>
      <c r="M103" s="22">
        <v>514</v>
      </c>
      <c r="N103" s="13">
        <v>6</v>
      </c>
      <c r="O103" s="32">
        <f>Tabela13[[#This Row],[padrão_de_diária]]*Tabela13[[#This Row],[número_de_diárias]]</f>
        <v>3084</v>
      </c>
      <c r="P103" s="29">
        <f>IFERROR(IF(Tabela13[[#This Row],[valor_total_das_passagens]]+Tabela13[[#This Row],[valor_total_diárias]]=0,0,Tabela13[[#This Row],[valor_total_das_passagens]]+Tabela13[[#This Row],[valor_total_diárias]]),0)</f>
        <v>3084</v>
      </c>
      <c r="Q103" s="30" t="s">
        <v>138</v>
      </c>
      <c r="R103" s="31" t="s">
        <v>228</v>
      </c>
      <c r="S103" s="40"/>
    </row>
    <row r="104" spans="1:19" s="9" customFormat="1" ht="15.95" customHeight="1" x14ac:dyDescent="0.25">
      <c r="A104" s="2">
        <f t="shared" si="1"/>
        <v>103</v>
      </c>
      <c r="B104" s="2" t="s">
        <v>16</v>
      </c>
      <c r="C104" s="3" t="s">
        <v>199</v>
      </c>
      <c r="D104" s="4" t="s">
        <v>222</v>
      </c>
      <c r="E104" s="3" t="s">
        <v>564</v>
      </c>
      <c r="F104" s="3" t="str">
        <f>IF(Tabela13[[#This Row],[dependência_nav_brasil]]="","",_xlfn.XLOOKUP(Tabela13[[#This Row],[dependência_nav_brasil]],Tabela1[DNB],Tabela1[Aeroporto],"",0,1))</f>
        <v>Macaé/RJ</v>
      </c>
      <c r="G104" s="3" t="s">
        <v>233</v>
      </c>
      <c r="H104" s="6">
        <v>46272</v>
      </c>
      <c r="I104" s="6">
        <v>46297.5</v>
      </c>
      <c r="J104" s="6" t="s">
        <v>141</v>
      </c>
      <c r="K104" s="6"/>
      <c r="L104" s="34">
        <v>0</v>
      </c>
      <c r="M104" s="22">
        <v>514</v>
      </c>
      <c r="N104" s="13">
        <v>25.5</v>
      </c>
      <c r="O104" s="32">
        <f>Tabela13[[#This Row],[padrão_de_diária]]*Tabela13[[#This Row],[número_de_diárias]]</f>
        <v>13107</v>
      </c>
      <c r="P104" s="29">
        <f>IFERROR(IF(Tabela13[[#This Row],[valor_total_das_passagens]]+Tabela13[[#This Row],[valor_total_diárias]]=0,0,Tabela13[[#This Row],[valor_total_das_passagens]]+Tabela13[[#This Row],[valor_total_diárias]]),0)</f>
        <v>13107</v>
      </c>
      <c r="Q104" s="30" t="s">
        <v>138</v>
      </c>
      <c r="R104" s="31" t="s">
        <v>227</v>
      </c>
      <c r="S104" s="40"/>
    </row>
    <row r="105" spans="1:19" s="9" customFormat="1" ht="15.95" customHeight="1" x14ac:dyDescent="0.25">
      <c r="A105" s="2">
        <f t="shared" si="1"/>
        <v>104</v>
      </c>
      <c r="B105" s="2" t="s">
        <v>16</v>
      </c>
      <c r="C105" s="3" t="s">
        <v>286</v>
      </c>
      <c r="D105" s="4" t="s">
        <v>407</v>
      </c>
      <c r="E105" s="3" t="s">
        <v>564</v>
      </c>
      <c r="F105" s="3" t="str">
        <f>IF(Tabela13[[#This Row],[dependência_nav_brasil]]="","",_xlfn.XLOOKUP(Tabela13[[#This Row],[dependência_nav_brasil]],Tabela1[DNB],Tabela1[Aeroporto],"",0,1))</f>
        <v>Macaé/RJ</v>
      </c>
      <c r="G105" s="3" t="s">
        <v>233</v>
      </c>
      <c r="H105" s="6">
        <v>46272</v>
      </c>
      <c r="I105" s="6">
        <v>46290.5</v>
      </c>
      <c r="J105" s="6" t="s">
        <v>140</v>
      </c>
      <c r="K105" s="6"/>
      <c r="L105" s="34">
        <v>0</v>
      </c>
      <c r="M105" s="22">
        <v>406</v>
      </c>
      <c r="N105" s="13">
        <v>18.5</v>
      </c>
      <c r="O105" s="32">
        <f>Tabela13[[#This Row],[padrão_de_diária]]*Tabela13[[#This Row],[número_de_diárias]]</f>
        <v>7511</v>
      </c>
      <c r="P105" s="29">
        <f>IFERROR(IF(Tabela13[[#This Row],[valor_total_das_passagens]]+Tabela13[[#This Row],[valor_total_diárias]]=0,0,Tabela13[[#This Row],[valor_total_das_passagens]]+Tabela13[[#This Row],[valor_total_diárias]]),0)</f>
        <v>7511</v>
      </c>
      <c r="Q105" s="30" t="s">
        <v>138</v>
      </c>
      <c r="R105" s="31" t="s">
        <v>227</v>
      </c>
      <c r="S105" s="40"/>
    </row>
    <row r="106" spans="1:19" s="9" customFormat="1" ht="15.95" customHeight="1" x14ac:dyDescent="0.25">
      <c r="A106" s="2">
        <f t="shared" si="1"/>
        <v>105</v>
      </c>
      <c r="B106" s="2" t="s">
        <v>16</v>
      </c>
      <c r="C106" s="3" t="s">
        <v>291</v>
      </c>
      <c r="D106" s="4" t="s">
        <v>412</v>
      </c>
      <c r="E106" s="3" t="s">
        <v>564</v>
      </c>
      <c r="F106" s="3" t="str">
        <f>IF(Tabela13[[#This Row],[dependência_nav_brasil]]="","",_xlfn.XLOOKUP(Tabela13[[#This Row],[dependência_nav_brasil]],Tabela1[DNB],Tabela1[Aeroporto],"",0,1))</f>
        <v>Macaé/RJ</v>
      </c>
      <c r="G106" s="3" t="s">
        <v>110</v>
      </c>
      <c r="H106" s="6">
        <v>46267</v>
      </c>
      <c r="I106" s="6">
        <v>46268.5</v>
      </c>
      <c r="J106" s="6" t="s">
        <v>141</v>
      </c>
      <c r="K106" s="6"/>
      <c r="L106" s="34">
        <v>0</v>
      </c>
      <c r="M106" s="22">
        <v>406</v>
      </c>
      <c r="N106" s="13">
        <v>1.5</v>
      </c>
      <c r="O106" s="32">
        <f>Tabela13[[#This Row],[padrão_de_diária]]*Tabela13[[#This Row],[número_de_diárias]]</f>
        <v>609</v>
      </c>
      <c r="P106" s="29">
        <f>IFERROR(IF(Tabela13[[#This Row],[valor_total_das_passagens]]+Tabela13[[#This Row],[valor_total_diárias]]=0,0,Tabela13[[#This Row],[valor_total_das_passagens]]+Tabela13[[#This Row],[valor_total_diárias]]),0)</f>
        <v>609</v>
      </c>
      <c r="Q106" s="30" t="s">
        <v>116</v>
      </c>
      <c r="R106" s="31" t="s">
        <v>117</v>
      </c>
      <c r="S106" s="40"/>
    </row>
    <row r="107" spans="1:19" s="9" customFormat="1" ht="15.95" customHeight="1" x14ac:dyDescent="0.25">
      <c r="A107" s="2">
        <f t="shared" si="1"/>
        <v>106</v>
      </c>
      <c r="B107" s="2" t="s">
        <v>16</v>
      </c>
      <c r="C107" s="3" t="s">
        <v>296</v>
      </c>
      <c r="D107" s="4" t="s">
        <v>417</v>
      </c>
      <c r="E107" s="3" t="s">
        <v>564</v>
      </c>
      <c r="F107" s="3" t="str">
        <f>IF(Tabela13[[#This Row],[dependência_nav_brasil]]="","",_xlfn.XLOOKUP(Tabela13[[#This Row],[dependência_nav_brasil]],Tabela1[DNB],Tabela1[Aeroporto],"",0,1))</f>
        <v>Macaé/RJ</v>
      </c>
      <c r="G107" s="3" t="s">
        <v>233</v>
      </c>
      <c r="H107" s="6">
        <v>46272</v>
      </c>
      <c r="I107" s="6">
        <v>46297.5</v>
      </c>
      <c r="J107" s="6" t="s">
        <v>140</v>
      </c>
      <c r="K107" s="6"/>
      <c r="L107" s="34">
        <v>0</v>
      </c>
      <c r="M107" s="22">
        <v>406</v>
      </c>
      <c r="N107" s="13">
        <v>25.5</v>
      </c>
      <c r="O107" s="32">
        <f>Tabela13[[#This Row],[padrão_de_diária]]*Tabela13[[#This Row],[número_de_diárias]]</f>
        <v>10353</v>
      </c>
      <c r="P107" s="29">
        <f>IFERROR(IF(Tabela13[[#This Row],[valor_total_das_passagens]]+Tabela13[[#This Row],[valor_total_diárias]]=0,0,Tabela13[[#This Row],[valor_total_das_passagens]]+Tabela13[[#This Row],[valor_total_diárias]]),0)</f>
        <v>10353</v>
      </c>
      <c r="Q107" s="30" t="s">
        <v>138</v>
      </c>
      <c r="R107" s="31" t="s">
        <v>227</v>
      </c>
      <c r="S107" s="40"/>
    </row>
    <row r="108" spans="1:19" s="9" customFormat="1" ht="15.95" customHeight="1" x14ac:dyDescent="0.25">
      <c r="A108" s="2">
        <f t="shared" si="1"/>
        <v>107</v>
      </c>
      <c r="B108" s="2" t="s">
        <v>16</v>
      </c>
      <c r="C108" s="3" t="s">
        <v>300</v>
      </c>
      <c r="D108" s="4" t="s">
        <v>421</v>
      </c>
      <c r="E108" s="3" t="s">
        <v>564</v>
      </c>
      <c r="F108" s="3" t="str">
        <f>IF(Tabela13[[#This Row],[dependência_nav_brasil]]="","",_xlfn.XLOOKUP(Tabela13[[#This Row],[dependência_nav_brasil]],Tabela1[DNB],Tabela1[Aeroporto],"",0,1))</f>
        <v>Macaé/RJ</v>
      </c>
      <c r="G108" s="3" t="s">
        <v>233</v>
      </c>
      <c r="H108" s="6">
        <v>46272</v>
      </c>
      <c r="I108" s="6">
        <v>46276.5</v>
      </c>
      <c r="J108" s="6" t="s">
        <v>140</v>
      </c>
      <c r="K108" s="6"/>
      <c r="L108" s="34">
        <v>0</v>
      </c>
      <c r="M108" s="22">
        <v>406</v>
      </c>
      <c r="N108" s="13">
        <v>4.5</v>
      </c>
      <c r="O108" s="32">
        <f>Tabela13[[#This Row],[padrão_de_diária]]*Tabela13[[#This Row],[número_de_diárias]]</f>
        <v>1827</v>
      </c>
      <c r="P108" s="29">
        <f>IFERROR(IF(Tabela13[[#This Row],[valor_total_das_passagens]]+Tabela13[[#This Row],[valor_total_diárias]]=0,0,Tabela13[[#This Row],[valor_total_das_passagens]]+Tabela13[[#This Row],[valor_total_diárias]]),0)</f>
        <v>1827</v>
      </c>
      <c r="Q108" s="30" t="s">
        <v>138</v>
      </c>
      <c r="R108" s="31" t="s">
        <v>227</v>
      </c>
      <c r="S108" s="40"/>
    </row>
    <row r="109" spans="1:19" s="9" customFormat="1" ht="15.95" customHeight="1" x14ac:dyDescent="0.25">
      <c r="A109" s="2">
        <f t="shared" si="1"/>
        <v>108</v>
      </c>
      <c r="B109" s="2" t="s">
        <v>16</v>
      </c>
      <c r="C109" s="3" t="s">
        <v>300</v>
      </c>
      <c r="D109" s="4" t="s">
        <v>421</v>
      </c>
      <c r="E109" s="3" t="s">
        <v>564</v>
      </c>
      <c r="F109" s="3" t="str">
        <f>IF(Tabela13[[#This Row],[dependência_nav_brasil]]="","",_xlfn.XLOOKUP(Tabela13[[#This Row],[dependência_nav_brasil]],Tabela1[DNB],Tabela1[Aeroporto],"",0,1))</f>
        <v>Macaé/RJ</v>
      </c>
      <c r="G109" s="3" t="s">
        <v>233</v>
      </c>
      <c r="H109" s="6">
        <v>46276</v>
      </c>
      <c r="I109" s="6">
        <v>46283</v>
      </c>
      <c r="J109" s="6" t="s">
        <v>140</v>
      </c>
      <c r="K109" s="6"/>
      <c r="L109" s="34">
        <v>0</v>
      </c>
      <c r="M109" s="22">
        <v>406</v>
      </c>
      <c r="N109" s="13">
        <v>7</v>
      </c>
      <c r="O109" s="32">
        <f>Tabela13[[#This Row],[padrão_de_diária]]*Tabela13[[#This Row],[número_de_diárias]]</f>
        <v>2842</v>
      </c>
      <c r="P109" s="29">
        <f>IFERROR(IF(Tabela13[[#This Row],[valor_total_das_passagens]]+Tabela13[[#This Row],[valor_total_diárias]]=0,0,Tabela13[[#This Row],[valor_total_das_passagens]]+Tabela13[[#This Row],[valor_total_diárias]]),0)</f>
        <v>2842</v>
      </c>
      <c r="Q109" s="30" t="s">
        <v>138</v>
      </c>
      <c r="R109" s="31" t="s">
        <v>227</v>
      </c>
      <c r="S109" s="40"/>
    </row>
    <row r="110" spans="1:19" s="9" customFormat="1" ht="15.95" customHeight="1" x14ac:dyDescent="0.25">
      <c r="A110" s="2">
        <f t="shared" si="1"/>
        <v>109</v>
      </c>
      <c r="B110" s="2" t="s">
        <v>16</v>
      </c>
      <c r="C110" s="3" t="s">
        <v>307</v>
      </c>
      <c r="D110" s="4" t="s">
        <v>428</v>
      </c>
      <c r="E110" s="3" t="s">
        <v>564</v>
      </c>
      <c r="F110" s="3" t="str">
        <f>IF(Tabela13[[#This Row],[dependência_nav_brasil]]="","",_xlfn.XLOOKUP(Tabela13[[#This Row],[dependência_nav_brasil]],Tabela1[DNB],Tabela1[Aeroporto],"",0,1))</f>
        <v>Macaé/RJ</v>
      </c>
      <c r="G110" s="3" t="s">
        <v>110</v>
      </c>
      <c r="H110" s="6">
        <v>46267</v>
      </c>
      <c r="I110" s="6">
        <v>46268.5</v>
      </c>
      <c r="J110" s="6" t="s">
        <v>140</v>
      </c>
      <c r="K110" s="6"/>
      <c r="L110" s="34">
        <v>0</v>
      </c>
      <c r="M110" s="22">
        <v>406</v>
      </c>
      <c r="N110" s="13">
        <v>1.5</v>
      </c>
      <c r="O110" s="32">
        <f>Tabela13[[#This Row],[padrão_de_diária]]*Tabela13[[#This Row],[número_de_diárias]]</f>
        <v>609</v>
      </c>
      <c r="P110" s="29">
        <f>IFERROR(IF(Tabela13[[#This Row],[valor_total_das_passagens]]+Tabela13[[#This Row],[valor_total_diárias]]=0,0,Tabela13[[#This Row],[valor_total_das_passagens]]+Tabela13[[#This Row],[valor_total_diárias]]),0)</f>
        <v>609</v>
      </c>
      <c r="Q110" s="30" t="s">
        <v>116</v>
      </c>
      <c r="R110" s="31" t="s">
        <v>117</v>
      </c>
      <c r="S110" s="40"/>
    </row>
    <row r="111" spans="1:19" s="9" customFormat="1" ht="15.95" customHeight="1" x14ac:dyDescent="0.25">
      <c r="A111" s="2">
        <f t="shared" si="1"/>
        <v>110</v>
      </c>
      <c r="B111" s="2" t="s">
        <v>16</v>
      </c>
      <c r="C111" s="3" t="s">
        <v>294</v>
      </c>
      <c r="D111" s="4" t="s">
        <v>415</v>
      </c>
      <c r="E111" s="3" t="s">
        <v>564</v>
      </c>
      <c r="F111" s="3" t="str">
        <f>IF(Tabela13[[#This Row],[dependência_nav_brasil]]="","",_xlfn.XLOOKUP(Tabela13[[#This Row],[dependência_nav_brasil]],Tabela1[DNB],Tabela1[Aeroporto],"",0,1))</f>
        <v>Macaé/RJ</v>
      </c>
      <c r="G111" s="3" t="s">
        <v>233</v>
      </c>
      <c r="H111" s="6">
        <v>46272</v>
      </c>
      <c r="I111" s="6">
        <v>46297.5</v>
      </c>
      <c r="J111" s="6" t="s">
        <v>141</v>
      </c>
      <c r="K111" s="6"/>
      <c r="L111" s="34">
        <v>0</v>
      </c>
      <c r="M111" s="22">
        <v>406</v>
      </c>
      <c r="N111" s="13">
        <v>25.5</v>
      </c>
      <c r="O111" s="32">
        <f>Tabela13[[#This Row],[padrão_de_diária]]*Tabela13[[#This Row],[número_de_diárias]]</f>
        <v>10353</v>
      </c>
      <c r="P111" s="29">
        <f>IFERROR(IF(Tabela13[[#This Row],[valor_total_das_passagens]]+Tabela13[[#This Row],[valor_total_diárias]]=0,0,Tabela13[[#This Row],[valor_total_das_passagens]]+Tabela13[[#This Row],[valor_total_diárias]]),0)</f>
        <v>10353</v>
      </c>
      <c r="Q111" s="30" t="s">
        <v>138</v>
      </c>
      <c r="R111" s="31" t="s">
        <v>227</v>
      </c>
      <c r="S111" s="40"/>
    </row>
    <row r="112" spans="1:19" s="9" customFormat="1" ht="15.95" customHeight="1" x14ac:dyDescent="0.25">
      <c r="A112" s="2">
        <f t="shared" si="1"/>
        <v>111</v>
      </c>
      <c r="B112" s="2" t="s">
        <v>16</v>
      </c>
      <c r="C112" s="3" t="s">
        <v>188</v>
      </c>
      <c r="D112" s="4" t="s">
        <v>211</v>
      </c>
      <c r="E112" s="3" t="s">
        <v>564</v>
      </c>
      <c r="F112" s="3" t="str">
        <f>IF(Tabela13[[#This Row],[dependência_nav_brasil]]="","",_xlfn.XLOOKUP(Tabela13[[#This Row],[dependência_nav_brasil]],Tabela1[DNB],Tabela1[Aeroporto],"",0,1))</f>
        <v>Macaé/RJ</v>
      </c>
      <c r="G112" s="3" t="s">
        <v>233</v>
      </c>
      <c r="H112" s="6">
        <v>46285</v>
      </c>
      <c r="I112" s="6">
        <v>46311.5</v>
      </c>
      <c r="J112" s="6" t="s">
        <v>140</v>
      </c>
      <c r="K112" s="6"/>
      <c r="L112" s="34">
        <v>0</v>
      </c>
      <c r="M112" s="22">
        <v>406</v>
      </c>
      <c r="N112" s="13">
        <v>26.5</v>
      </c>
      <c r="O112" s="32">
        <f>Tabela13[[#This Row],[padrão_de_diária]]*Tabela13[[#This Row],[número_de_diárias]]</f>
        <v>10759</v>
      </c>
      <c r="P112" s="29">
        <f>IFERROR(IF(Tabela13[[#This Row],[valor_total_das_passagens]]+Tabela13[[#This Row],[valor_total_diárias]]=0,0,Tabela13[[#This Row],[valor_total_das_passagens]]+Tabela13[[#This Row],[valor_total_diárias]]),0)</f>
        <v>10759</v>
      </c>
      <c r="Q112" s="30" t="s">
        <v>138</v>
      </c>
      <c r="R112" s="31" t="s">
        <v>227</v>
      </c>
      <c r="S112" s="40"/>
    </row>
    <row r="113" spans="1:19" s="9" customFormat="1" ht="15.95" customHeight="1" x14ac:dyDescent="0.25">
      <c r="A113" s="2">
        <f t="shared" si="1"/>
        <v>112</v>
      </c>
      <c r="B113" s="2" t="s">
        <v>16</v>
      </c>
      <c r="C113" s="3" t="s">
        <v>312</v>
      </c>
      <c r="D113" s="4" t="s">
        <v>433</v>
      </c>
      <c r="E113" s="3" t="s">
        <v>564</v>
      </c>
      <c r="F113" s="3" t="str">
        <f>IF(Tabela13[[#This Row],[dependência_nav_brasil]]="","",_xlfn.XLOOKUP(Tabela13[[#This Row],[dependência_nav_brasil]],Tabela1[DNB],Tabela1[Aeroporto],"",0,1))</f>
        <v>Macaé/RJ</v>
      </c>
      <c r="G113" s="3" t="s">
        <v>233</v>
      </c>
      <c r="H113" s="6">
        <v>46285</v>
      </c>
      <c r="I113" s="6">
        <v>46311.5</v>
      </c>
      <c r="J113" s="6" t="s">
        <v>140</v>
      </c>
      <c r="K113" s="6"/>
      <c r="L113" s="34">
        <v>0</v>
      </c>
      <c r="M113" s="22">
        <v>406</v>
      </c>
      <c r="N113" s="13">
        <v>26.5</v>
      </c>
      <c r="O113" s="32">
        <f>Tabela13[[#This Row],[padrão_de_diária]]*Tabela13[[#This Row],[número_de_diárias]]</f>
        <v>10759</v>
      </c>
      <c r="P113" s="29">
        <f>IFERROR(IF(Tabela13[[#This Row],[valor_total_das_passagens]]+Tabela13[[#This Row],[valor_total_diárias]]=0,0,Tabela13[[#This Row],[valor_total_das_passagens]]+Tabela13[[#This Row],[valor_total_diárias]]),0)</f>
        <v>10759</v>
      </c>
      <c r="Q113" s="30" t="s">
        <v>138</v>
      </c>
      <c r="R113" s="31" t="s">
        <v>227</v>
      </c>
      <c r="S113" s="40"/>
    </row>
    <row r="114" spans="1:19" s="9" customFormat="1" ht="15.95" customHeight="1" x14ac:dyDescent="0.25">
      <c r="A114" s="2">
        <f t="shared" si="1"/>
        <v>113</v>
      </c>
      <c r="B114" s="2" t="s">
        <v>16</v>
      </c>
      <c r="C114" s="3" t="s">
        <v>338</v>
      </c>
      <c r="D114" s="4" t="s">
        <v>457</v>
      </c>
      <c r="E114" s="3" t="s">
        <v>564</v>
      </c>
      <c r="F114" s="3" t="str">
        <f>IF(Tabela13[[#This Row],[dependência_nav_brasil]]="","",_xlfn.XLOOKUP(Tabela13[[#This Row],[dependência_nav_brasil]],Tabela1[DNB],Tabela1[Aeroporto],"",0,1))</f>
        <v>Macaé/RJ</v>
      </c>
      <c r="G114" s="3" t="s">
        <v>110</v>
      </c>
      <c r="H114" s="6">
        <v>46293</v>
      </c>
      <c r="I114" s="6">
        <v>46294.5</v>
      </c>
      <c r="J114" s="6" t="s">
        <v>140</v>
      </c>
      <c r="K114" s="6"/>
      <c r="L114" s="34">
        <v>0</v>
      </c>
      <c r="M114" s="22">
        <v>406</v>
      </c>
      <c r="N114" s="13">
        <v>1.5</v>
      </c>
      <c r="O114" s="32">
        <f>Tabela13[[#This Row],[padrão_de_diária]]*Tabela13[[#This Row],[número_de_diárias]]</f>
        <v>609</v>
      </c>
      <c r="P114" s="29">
        <f>IFERROR(IF(Tabela13[[#This Row],[valor_total_das_passagens]]+Tabela13[[#This Row],[valor_total_diárias]]=0,0,Tabela13[[#This Row],[valor_total_das_passagens]]+Tabela13[[#This Row],[valor_total_diárias]]),0)</f>
        <v>609</v>
      </c>
      <c r="Q114" s="30" t="s">
        <v>116</v>
      </c>
      <c r="R114" s="31" t="s">
        <v>117</v>
      </c>
      <c r="S114" s="40"/>
    </row>
    <row r="115" spans="1:19" s="9" customFormat="1" ht="15.95" customHeight="1" x14ac:dyDescent="0.25">
      <c r="A115" s="2">
        <f t="shared" si="1"/>
        <v>114</v>
      </c>
      <c r="B115" s="2" t="s">
        <v>16</v>
      </c>
      <c r="C115" s="3" t="s">
        <v>311</v>
      </c>
      <c r="D115" s="4" t="s">
        <v>432</v>
      </c>
      <c r="E115" s="3" t="s">
        <v>566</v>
      </c>
      <c r="F115" s="3" t="str">
        <f>IF(Tabela13[[#This Row],[dependência_nav_brasil]]="","",_xlfn.XLOOKUP(Tabela13[[#This Row],[dependência_nav_brasil]],Tabela1[DNB],Tabela1[Aeroporto],"",0,1))</f>
        <v>Macaé/RJ</v>
      </c>
      <c r="G115" s="3" t="s">
        <v>233</v>
      </c>
      <c r="H115" s="6">
        <v>46285</v>
      </c>
      <c r="I115" s="6">
        <v>46311.5</v>
      </c>
      <c r="J115" s="6" t="s">
        <v>140</v>
      </c>
      <c r="K115" s="6"/>
      <c r="L115" s="34">
        <v>0</v>
      </c>
      <c r="M115" s="22">
        <v>406</v>
      </c>
      <c r="N115" s="13">
        <v>26.5</v>
      </c>
      <c r="O115" s="32">
        <f>Tabela13[[#This Row],[padrão_de_diária]]*Tabela13[[#This Row],[número_de_diárias]]</f>
        <v>10759</v>
      </c>
      <c r="P115" s="29">
        <f>IFERROR(IF(Tabela13[[#This Row],[valor_total_das_passagens]]+Tabela13[[#This Row],[valor_total_diárias]]=0,0,Tabela13[[#This Row],[valor_total_das_passagens]]+Tabela13[[#This Row],[valor_total_diárias]]),0)</f>
        <v>10759</v>
      </c>
      <c r="Q115" s="30" t="s">
        <v>138</v>
      </c>
      <c r="R115" s="31" t="s">
        <v>553</v>
      </c>
      <c r="S115" s="40"/>
    </row>
    <row r="116" spans="1:19" s="9" customFormat="1" ht="15.95" customHeight="1" x14ac:dyDescent="0.25">
      <c r="A116" s="2">
        <f t="shared" si="1"/>
        <v>115</v>
      </c>
      <c r="B116" s="2" t="s">
        <v>16</v>
      </c>
      <c r="C116" s="3" t="s">
        <v>198</v>
      </c>
      <c r="D116" s="4" t="s">
        <v>221</v>
      </c>
      <c r="E116" s="3" t="s">
        <v>564</v>
      </c>
      <c r="F116" s="3" t="str">
        <f>IF(Tabela13[[#This Row],[dependência_nav_brasil]]="","",_xlfn.XLOOKUP(Tabela13[[#This Row],[dependência_nav_brasil]],Tabela1[DNB],Tabela1[Aeroporto],"",0,1))</f>
        <v>Macaé/RJ</v>
      </c>
      <c r="G116" s="3" t="s">
        <v>233</v>
      </c>
      <c r="H116" s="6">
        <v>46285</v>
      </c>
      <c r="I116" s="6">
        <v>46304.5</v>
      </c>
      <c r="J116" s="6" t="s">
        <v>141</v>
      </c>
      <c r="K116" s="6"/>
      <c r="L116" s="34">
        <v>0</v>
      </c>
      <c r="M116" s="22">
        <v>514</v>
      </c>
      <c r="N116" s="13">
        <v>19.5</v>
      </c>
      <c r="O116" s="32">
        <f>Tabela13[[#This Row],[padrão_de_diária]]*Tabela13[[#This Row],[número_de_diárias]]</f>
        <v>10023</v>
      </c>
      <c r="P116" s="29">
        <f>IFERROR(IF(Tabela13[[#This Row],[valor_total_das_passagens]]+Tabela13[[#This Row],[valor_total_diárias]]=0,0,Tabela13[[#This Row],[valor_total_das_passagens]]+Tabela13[[#This Row],[valor_total_diárias]]),0)</f>
        <v>10023</v>
      </c>
      <c r="Q116" s="30" t="s">
        <v>138</v>
      </c>
      <c r="R116" s="31" t="s">
        <v>553</v>
      </c>
      <c r="S116" s="40"/>
    </row>
    <row r="117" spans="1:19" s="9" customFormat="1" ht="15.95" customHeight="1" x14ac:dyDescent="0.25">
      <c r="A117" s="2">
        <f t="shared" si="1"/>
        <v>116</v>
      </c>
      <c r="B117" s="2" t="s">
        <v>16</v>
      </c>
      <c r="C117" s="3" t="s">
        <v>342</v>
      </c>
      <c r="D117" s="4" t="s">
        <v>461</v>
      </c>
      <c r="E117" s="3" t="s">
        <v>564</v>
      </c>
      <c r="F117" s="3" t="str">
        <f>IF(Tabela13[[#This Row],[dependência_nav_brasil]]="","",_xlfn.XLOOKUP(Tabela13[[#This Row],[dependência_nav_brasil]],Tabela1[DNB],Tabela1[Aeroporto],"",0,1))</f>
        <v>Macaé/RJ</v>
      </c>
      <c r="G117" s="3" t="s">
        <v>233</v>
      </c>
      <c r="H117" s="6">
        <v>46292</v>
      </c>
      <c r="I117" s="6">
        <v>46318.5</v>
      </c>
      <c r="J117" s="6" t="s">
        <v>140</v>
      </c>
      <c r="K117" s="6"/>
      <c r="L117" s="34">
        <v>0</v>
      </c>
      <c r="M117" s="22">
        <v>406</v>
      </c>
      <c r="N117" s="13">
        <v>26.5</v>
      </c>
      <c r="O117" s="32">
        <f>Tabela13[[#This Row],[padrão_de_diária]]*Tabela13[[#This Row],[número_de_diárias]]</f>
        <v>10759</v>
      </c>
      <c r="P117" s="29">
        <f>IFERROR(IF(Tabela13[[#This Row],[valor_total_das_passagens]]+Tabela13[[#This Row],[valor_total_diárias]]=0,0,Tabela13[[#This Row],[valor_total_das_passagens]]+Tabela13[[#This Row],[valor_total_diárias]]),0)</f>
        <v>10759</v>
      </c>
      <c r="Q117" s="30" t="s">
        <v>138</v>
      </c>
      <c r="R117" s="31" t="s">
        <v>227</v>
      </c>
      <c r="S117" s="40"/>
    </row>
    <row r="118" spans="1:19" s="9" customFormat="1" ht="15.95" customHeight="1" x14ac:dyDescent="0.25">
      <c r="A118" s="2">
        <f t="shared" si="1"/>
        <v>117</v>
      </c>
      <c r="B118" s="2" t="s">
        <v>16</v>
      </c>
      <c r="C118" s="3" t="s">
        <v>343</v>
      </c>
      <c r="D118" s="4" t="s">
        <v>462</v>
      </c>
      <c r="E118" s="3" t="s">
        <v>564</v>
      </c>
      <c r="F118" s="3" t="str">
        <f>IF(Tabela13[[#This Row],[dependência_nav_brasil]]="","",_xlfn.XLOOKUP(Tabela13[[#This Row],[dependência_nav_brasil]],Tabela1[DNB],Tabela1[Aeroporto],"",0,1))</f>
        <v>Macaé/RJ</v>
      </c>
      <c r="G118" s="3" t="s">
        <v>233</v>
      </c>
      <c r="H118" s="6">
        <v>46292</v>
      </c>
      <c r="I118" s="6">
        <v>46318.5</v>
      </c>
      <c r="J118" s="6" t="s">
        <v>140</v>
      </c>
      <c r="K118" s="6"/>
      <c r="L118" s="34">
        <v>0</v>
      </c>
      <c r="M118" s="22">
        <v>406</v>
      </c>
      <c r="N118" s="13">
        <v>26.5</v>
      </c>
      <c r="O118" s="32">
        <f>Tabela13[[#This Row],[padrão_de_diária]]*Tabela13[[#This Row],[número_de_diárias]]</f>
        <v>10759</v>
      </c>
      <c r="P118" s="29">
        <f>IFERROR(IF(Tabela13[[#This Row],[valor_total_das_passagens]]+Tabela13[[#This Row],[valor_total_diárias]]=0,0,Tabela13[[#This Row],[valor_total_das_passagens]]+Tabela13[[#This Row],[valor_total_diárias]]),0)</f>
        <v>10759</v>
      </c>
      <c r="Q118" s="30" t="s">
        <v>138</v>
      </c>
      <c r="R118" s="31" t="s">
        <v>227</v>
      </c>
      <c r="S118" s="40"/>
    </row>
    <row r="119" spans="1:19" s="9" customFormat="1" ht="15.95" customHeight="1" x14ac:dyDescent="0.25">
      <c r="A119" s="2">
        <f t="shared" si="1"/>
        <v>118</v>
      </c>
      <c r="B119" s="2" t="s">
        <v>16</v>
      </c>
      <c r="C119" s="3" t="s">
        <v>344</v>
      </c>
      <c r="D119" s="4" t="s">
        <v>463</v>
      </c>
      <c r="E119" s="3" t="s">
        <v>564</v>
      </c>
      <c r="F119" s="3" t="str">
        <f>IF(Tabela13[[#This Row],[dependência_nav_brasil]]="","",_xlfn.XLOOKUP(Tabela13[[#This Row],[dependência_nav_brasil]],Tabela1[DNB],Tabela1[Aeroporto],"",0,1))</f>
        <v>Macaé/RJ</v>
      </c>
      <c r="G119" s="3" t="s">
        <v>233</v>
      </c>
      <c r="H119" s="6">
        <v>46292</v>
      </c>
      <c r="I119" s="6">
        <v>46318.5</v>
      </c>
      <c r="J119" s="6" t="s">
        <v>140</v>
      </c>
      <c r="K119" s="6"/>
      <c r="L119" s="34">
        <v>0</v>
      </c>
      <c r="M119" s="22">
        <v>406</v>
      </c>
      <c r="N119" s="13">
        <v>26.5</v>
      </c>
      <c r="O119" s="32">
        <f>Tabela13[[#This Row],[padrão_de_diária]]*Tabela13[[#This Row],[número_de_diárias]]</f>
        <v>10759</v>
      </c>
      <c r="P119" s="29">
        <f>IFERROR(IF(Tabela13[[#This Row],[valor_total_das_passagens]]+Tabela13[[#This Row],[valor_total_diárias]]=0,0,Tabela13[[#This Row],[valor_total_das_passagens]]+Tabela13[[#This Row],[valor_total_diárias]]),0)</f>
        <v>10759</v>
      </c>
      <c r="Q119" s="30" t="s">
        <v>138</v>
      </c>
      <c r="R119" s="31" t="s">
        <v>227</v>
      </c>
      <c r="S119" s="40"/>
    </row>
    <row r="120" spans="1:19" s="9" customFormat="1" ht="15.95" customHeight="1" x14ac:dyDescent="0.25">
      <c r="A120" s="2">
        <f t="shared" si="1"/>
        <v>119</v>
      </c>
      <c r="B120" s="2" t="s">
        <v>16</v>
      </c>
      <c r="C120" s="3" t="s">
        <v>345</v>
      </c>
      <c r="D120" s="4" t="s">
        <v>464</v>
      </c>
      <c r="E120" s="3" t="s">
        <v>564</v>
      </c>
      <c r="F120" s="3" t="str">
        <f>IF(Tabela13[[#This Row],[dependência_nav_brasil]]="","",_xlfn.XLOOKUP(Tabela13[[#This Row],[dependência_nav_brasil]],Tabela1[DNB],Tabela1[Aeroporto],"",0,1))</f>
        <v>Macaé/RJ</v>
      </c>
      <c r="G120" s="3" t="s">
        <v>233</v>
      </c>
      <c r="H120" s="6">
        <v>46292</v>
      </c>
      <c r="I120" s="6">
        <v>46297.5</v>
      </c>
      <c r="J120" s="6" t="s">
        <v>141</v>
      </c>
      <c r="K120" s="6"/>
      <c r="L120" s="34">
        <v>0</v>
      </c>
      <c r="M120" s="22">
        <v>406</v>
      </c>
      <c r="N120" s="13">
        <v>5.5</v>
      </c>
      <c r="O120" s="32">
        <f>Tabela13[[#This Row],[padrão_de_diária]]*Tabela13[[#This Row],[número_de_diárias]]</f>
        <v>2233</v>
      </c>
      <c r="P120" s="29">
        <f>IFERROR(IF(Tabela13[[#This Row],[valor_total_das_passagens]]+Tabela13[[#This Row],[valor_total_diárias]]=0,0,Tabela13[[#This Row],[valor_total_das_passagens]]+Tabela13[[#This Row],[valor_total_diárias]]),0)</f>
        <v>2233</v>
      </c>
      <c r="Q120" s="30" t="s">
        <v>138</v>
      </c>
      <c r="R120" s="31" t="s">
        <v>227</v>
      </c>
      <c r="S120" s="40"/>
    </row>
    <row r="121" spans="1:19" s="9" customFormat="1" ht="15.95" customHeight="1" x14ac:dyDescent="0.25">
      <c r="A121" s="2">
        <f t="shared" si="1"/>
        <v>120</v>
      </c>
      <c r="B121" s="2" t="s">
        <v>17</v>
      </c>
      <c r="C121" s="3" t="s">
        <v>317</v>
      </c>
      <c r="D121" s="4" t="s">
        <v>438</v>
      </c>
      <c r="E121" s="3" t="s">
        <v>566</v>
      </c>
      <c r="F121" s="3" t="str">
        <f>IF(Tabela13[[#This Row],[dependência_nav_brasil]]="","",_xlfn.XLOOKUP(Tabela13[[#This Row],[dependência_nav_brasil]],Tabela1[DNB],Tabela1[Aeroporto],"",0,1))</f>
        <v>Macapá/AP</v>
      </c>
      <c r="G121" s="3" t="s">
        <v>111</v>
      </c>
      <c r="H121" s="6">
        <v>46279</v>
      </c>
      <c r="I121" s="6">
        <v>46281.5</v>
      </c>
      <c r="J121" s="6" t="s">
        <v>139</v>
      </c>
      <c r="K121" s="6" t="s">
        <v>574</v>
      </c>
      <c r="L121" s="34">
        <v>2993.86</v>
      </c>
      <c r="M121" s="22">
        <v>406</v>
      </c>
      <c r="N121" s="13">
        <v>2.5</v>
      </c>
      <c r="O121" s="32">
        <f>Tabela13[[#This Row],[padrão_de_diária]]*Tabela13[[#This Row],[número_de_diárias]]</f>
        <v>1015</v>
      </c>
      <c r="P121" s="29">
        <f>IFERROR(IF(Tabela13[[#This Row],[valor_total_das_passagens]]+Tabela13[[#This Row],[valor_total_diárias]]=0,0,Tabela13[[#This Row],[valor_total_das_passagens]]+Tabela13[[#This Row],[valor_total_diárias]]),0)</f>
        <v>4008.86</v>
      </c>
      <c r="Q121" s="30" t="s">
        <v>116</v>
      </c>
      <c r="R121" s="31" t="s">
        <v>117</v>
      </c>
      <c r="S121" s="40"/>
    </row>
    <row r="122" spans="1:19" s="9" customFormat="1" ht="15.95" customHeight="1" x14ac:dyDescent="0.25">
      <c r="A122" s="2">
        <f t="shared" si="1"/>
        <v>121</v>
      </c>
      <c r="B122" s="2" t="s">
        <v>17</v>
      </c>
      <c r="C122" s="3" t="s">
        <v>330</v>
      </c>
      <c r="D122" s="4" t="s">
        <v>450</v>
      </c>
      <c r="E122" s="3" t="s">
        <v>564</v>
      </c>
      <c r="F122" s="3" t="str">
        <f>IF(Tabela13[[#This Row],[dependência_nav_brasil]]="","",_xlfn.XLOOKUP(Tabela13[[#This Row],[dependência_nav_brasil]],Tabela1[DNB],Tabela1[Aeroporto],"",0,1))</f>
        <v>Macapá/AP</v>
      </c>
      <c r="G122" s="3" t="s">
        <v>114</v>
      </c>
      <c r="H122" s="6">
        <v>46286</v>
      </c>
      <c r="I122" s="6">
        <v>46288.5</v>
      </c>
      <c r="J122" s="6" t="s">
        <v>139</v>
      </c>
      <c r="K122" s="6" t="s">
        <v>581</v>
      </c>
      <c r="L122" s="34">
        <v>725.41</v>
      </c>
      <c r="M122" s="22">
        <v>406</v>
      </c>
      <c r="N122" s="13">
        <v>2.5</v>
      </c>
      <c r="O122" s="32">
        <f>Tabela13[[#This Row],[padrão_de_diária]]*Tabela13[[#This Row],[número_de_diárias]]</f>
        <v>1015</v>
      </c>
      <c r="P122" s="29">
        <f>IFERROR(IF(Tabela13[[#This Row],[valor_total_das_passagens]]+Tabela13[[#This Row],[valor_total_diárias]]=0,0,Tabela13[[#This Row],[valor_total_das_passagens]]+Tabela13[[#This Row],[valor_total_diárias]]),0)</f>
        <v>1740.4099999999999</v>
      </c>
      <c r="Q122" s="30" t="s">
        <v>116</v>
      </c>
      <c r="R122" s="31" t="s">
        <v>117</v>
      </c>
      <c r="S122" s="40"/>
    </row>
    <row r="123" spans="1:19" s="9" customFormat="1" ht="15.95" customHeight="1" x14ac:dyDescent="0.25">
      <c r="A123" s="2">
        <f t="shared" si="1"/>
        <v>122</v>
      </c>
      <c r="B123" s="2" t="s">
        <v>17</v>
      </c>
      <c r="C123" s="3" t="s">
        <v>346</v>
      </c>
      <c r="D123" s="4" t="s">
        <v>465</v>
      </c>
      <c r="E123" s="3" t="s">
        <v>564</v>
      </c>
      <c r="F123" s="3" t="str">
        <f>IF(Tabela13[[#This Row],[dependência_nav_brasil]]="","",_xlfn.XLOOKUP(Tabela13[[#This Row],[dependência_nav_brasil]],Tabela1[DNB],Tabela1[Aeroporto],"",0,1))</f>
        <v>Macapá/AP</v>
      </c>
      <c r="G123" s="3" t="s">
        <v>114</v>
      </c>
      <c r="H123" s="6">
        <v>46287</v>
      </c>
      <c r="I123" s="6">
        <v>46287.5</v>
      </c>
      <c r="J123" s="6" t="s">
        <v>139</v>
      </c>
      <c r="K123" s="6"/>
      <c r="L123" s="34">
        <v>0</v>
      </c>
      <c r="M123" s="22">
        <v>406</v>
      </c>
      <c r="N123" s="13">
        <v>0.5</v>
      </c>
      <c r="O123" s="32">
        <f>Tabela13[[#This Row],[padrão_de_diária]]*Tabela13[[#This Row],[número_de_diárias]]</f>
        <v>203</v>
      </c>
      <c r="P123" s="29">
        <f>IFERROR(IF(Tabela13[[#This Row],[valor_total_das_passagens]]+Tabela13[[#This Row],[valor_total_diárias]]=0,0,Tabela13[[#This Row],[valor_total_das_passagens]]+Tabela13[[#This Row],[valor_total_diárias]]),0)</f>
        <v>203</v>
      </c>
      <c r="Q123" s="30" t="s">
        <v>116</v>
      </c>
      <c r="R123" s="31" t="s">
        <v>129</v>
      </c>
      <c r="S123" s="40"/>
    </row>
    <row r="124" spans="1:19" s="9" customFormat="1" ht="15.95" customHeight="1" x14ac:dyDescent="0.25">
      <c r="A124" s="2">
        <f t="shared" si="1"/>
        <v>123</v>
      </c>
      <c r="B124" s="2" t="s">
        <v>62</v>
      </c>
      <c r="C124" s="3" t="s">
        <v>313</v>
      </c>
      <c r="D124" s="4" t="s">
        <v>434</v>
      </c>
      <c r="E124" s="3" t="s">
        <v>566</v>
      </c>
      <c r="F124" s="3" t="str">
        <f>IF(Tabela13[[#This Row],[dependência_nav_brasil]]="","",_xlfn.XLOOKUP(Tabela13[[#This Row],[dependência_nav_brasil]],Tabela1[DNB],Tabela1[Aeroporto],"",0,1))</f>
        <v>Mossoró/RN</v>
      </c>
      <c r="G124" s="3" t="s">
        <v>110</v>
      </c>
      <c r="H124" s="6">
        <v>46278</v>
      </c>
      <c r="I124" s="6">
        <v>46283.5</v>
      </c>
      <c r="J124" s="6" t="s">
        <v>142</v>
      </c>
      <c r="K124" s="6" t="s">
        <v>583</v>
      </c>
      <c r="L124" s="34">
        <v>2769.9700000000003</v>
      </c>
      <c r="M124" s="22">
        <v>406</v>
      </c>
      <c r="N124" s="13">
        <v>5.5</v>
      </c>
      <c r="O124" s="32">
        <f>Tabela13[[#This Row],[padrão_de_diária]]*Tabela13[[#This Row],[número_de_diárias]]</f>
        <v>2233</v>
      </c>
      <c r="P124" s="29">
        <f>IFERROR(IF(Tabela13[[#This Row],[valor_total_das_passagens]]+Tabela13[[#This Row],[valor_total_diárias]]=0,0,Tabela13[[#This Row],[valor_total_das_passagens]]+Tabela13[[#This Row],[valor_total_diárias]]),0)</f>
        <v>5002.97</v>
      </c>
      <c r="Q124" s="30" t="s">
        <v>116</v>
      </c>
      <c r="R124" s="31" t="s">
        <v>536</v>
      </c>
      <c r="S124" s="40"/>
    </row>
    <row r="125" spans="1:19" s="9" customFormat="1" ht="15.95" customHeight="1" x14ac:dyDescent="0.25">
      <c r="A125" s="2">
        <f t="shared" si="1"/>
        <v>124</v>
      </c>
      <c r="B125" s="2" t="s">
        <v>35</v>
      </c>
      <c r="C125" s="3" t="s">
        <v>251</v>
      </c>
      <c r="D125" s="4" t="s">
        <v>372</v>
      </c>
      <c r="E125" s="3" t="s">
        <v>564</v>
      </c>
      <c r="F125" s="3" t="str">
        <f>IF(Tabela13[[#This Row],[dependência_nav_brasil]]="","",_xlfn.XLOOKUP(Tabela13[[#This Row],[dependência_nav_brasil]],Tabela1[DNB],Tabela1[Aeroporto],"",0,1))</f>
        <v>Navegantes/SC</v>
      </c>
      <c r="G125" s="3" t="s">
        <v>111</v>
      </c>
      <c r="H125" s="6">
        <v>46266</v>
      </c>
      <c r="I125" s="6">
        <v>46267.5</v>
      </c>
      <c r="J125" s="6" t="s">
        <v>139</v>
      </c>
      <c r="K125" s="6" t="s">
        <v>578</v>
      </c>
      <c r="L125" s="34">
        <v>1053.51</v>
      </c>
      <c r="M125" s="22">
        <v>406</v>
      </c>
      <c r="N125" s="13">
        <v>1.5</v>
      </c>
      <c r="O125" s="32">
        <f>Tabela13[[#This Row],[padrão_de_diária]]*Tabela13[[#This Row],[número_de_diárias]]</f>
        <v>609</v>
      </c>
      <c r="P125" s="29">
        <f>IFERROR(IF(Tabela13[[#This Row],[valor_total_das_passagens]]+Tabela13[[#This Row],[valor_total_diárias]]=0,0,Tabela13[[#This Row],[valor_total_das_passagens]]+Tabela13[[#This Row],[valor_total_diárias]]),0)</f>
        <v>1662.51</v>
      </c>
      <c r="Q125" s="30" t="s">
        <v>116</v>
      </c>
      <c r="R125" s="31" t="s">
        <v>117</v>
      </c>
      <c r="S125" s="40"/>
    </row>
    <row r="126" spans="1:19" s="9" customFormat="1" ht="15.95" customHeight="1" x14ac:dyDescent="0.25">
      <c r="A126" s="2">
        <f t="shared" si="1"/>
        <v>125</v>
      </c>
      <c r="B126" s="2" t="s">
        <v>35</v>
      </c>
      <c r="C126" s="3" t="s">
        <v>325</v>
      </c>
      <c r="D126" s="4" t="s">
        <v>445</v>
      </c>
      <c r="E126" s="3" t="s">
        <v>564</v>
      </c>
      <c r="F126" s="3" t="str">
        <f>IF(Tabela13[[#This Row],[dependência_nav_brasil]]="","",_xlfn.XLOOKUP(Tabela13[[#This Row],[dependência_nav_brasil]],Tabela1[DNB],Tabela1[Aeroporto],"",0,1))</f>
        <v>Navegantes/SC</v>
      </c>
      <c r="G126" s="3" t="s">
        <v>127</v>
      </c>
      <c r="H126" s="6">
        <v>46288</v>
      </c>
      <c r="I126" s="6">
        <v>46288.5</v>
      </c>
      <c r="J126" s="6" t="s">
        <v>139</v>
      </c>
      <c r="K126" s="6"/>
      <c r="L126" s="34">
        <v>0</v>
      </c>
      <c r="M126" s="22">
        <v>366</v>
      </c>
      <c r="N126" s="13">
        <v>0.5</v>
      </c>
      <c r="O126" s="32">
        <f>Tabela13[[#This Row],[padrão_de_diária]]*Tabela13[[#This Row],[número_de_diárias]]</f>
        <v>183</v>
      </c>
      <c r="P126" s="29">
        <f>IFERROR(IF(Tabela13[[#This Row],[valor_total_das_passagens]]+Tabela13[[#This Row],[valor_total_diárias]]=0,0,Tabela13[[#This Row],[valor_total_das_passagens]]+Tabela13[[#This Row],[valor_total_diárias]]),0)</f>
        <v>183</v>
      </c>
      <c r="Q126" s="30" t="s">
        <v>116</v>
      </c>
      <c r="R126" s="31" t="s">
        <v>129</v>
      </c>
      <c r="S126" s="40"/>
    </row>
    <row r="127" spans="1:19" s="9" customFormat="1" ht="15.95" customHeight="1" x14ac:dyDescent="0.25">
      <c r="A127" s="2">
        <f t="shared" si="1"/>
        <v>126</v>
      </c>
      <c r="B127" s="2" t="s">
        <v>18</v>
      </c>
      <c r="C127" s="3" t="s">
        <v>308</v>
      </c>
      <c r="D127" s="4" t="s">
        <v>429</v>
      </c>
      <c r="E127" s="3" t="s">
        <v>564</v>
      </c>
      <c r="F127" s="3" t="str">
        <f>IF(Tabela13[[#This Row],[dependência_nav_brasil]]="","",_xlfn.XLOOKUP(Tabela13[[#This Row],[dependência_nav_brasil]],Tabela1[DNB],Tabela1[Aeroporto],"",0,1))</f>
        <v>Palmas/TO</v>
      </c>
      <c r="G127" s="3" t="s">
        <v>110</v>
      </c>
      <c r="H127" s="6">
        <v>46278</v>
      </c>
      <c r="I127" s="6">
        <v>46290.5</v>
      </c>
      <c r="J127" s="6" t="s">
        <v>139</v>
      </c>
      <c r="K127" s="6" t="s">
        <v>582</v>
      </c>
      <c r="L127" s="34">
        <v>2527.15</v>
      </c>
      <c r="M127" s="22">
        <v>406</v>
      </c>
      <c r="N127" s="13">
        <v>12.5</v>
      </c>
      <c r="O127" s="32">
        <f>Tabela13[[#This Row],[padrão_de_diária]]*Tabela13[[#This Row],[número_de_diárias]]</f>
        <v>5075</v>
      </c>
      <c r="P127" s="29">
        <f>IFERROR(IF(Tabela13[[#This Row],[valor_total_das_passagens]]+Tabela13[[#This Row],[valor_total_diárias]]=0,0,Tabela13[[#This Row],[valor_total_das_passagens]]+Tabela13[[#This Row],[valor_total_diárias]]),0)</f>
        <v>7602.15</v>
      </c>
      <c r="Q127" s="30" t="s">
        <v>138</v>
      </c>
      <c r="R127" s="31" t="s">
        <v>534</v>
      </c>
      <c r="S127" s="40"/>
    </row>
    <row r="128" spans="1:19" s="9" customFormat="1" ht="15.95" customHeight="1" x14ac:dyDescent="0.25">
      <c r="A128" s="2">
        <f t="shared" si="1"/>
        <v>127</v>
      </c>
      <c r="B128" s="2" t="s">
        <v>18</v>
      </c>
      <c r="C128" s="3" t="s">
        <v>165</v>
      </c>
      <c r="D128" s="4" t="s">
        <v>172</v>
      </c>
      <c r="E128" s="3" t="s">
        <v>568</v>
      </c>
      <c r="F128" s="3" t="str">
        <f>IF(Tabela13[[#This Row],[dependência_nav_brasil]]="","",_xlfn.XLOOKUP(Tabela13[[#This Row],[dependência_nav_brasil]],Tabela1[DNB],Tabela1[Aeroporto],"",0,1))</f>
        <v>Palmas/TO</v>
      </c>
      <c r="G128" s="3" t="s">
        <v>157</v>
      </c>
      <c r="H128" s="6">
        <v>46286</v>
      </c>
      <c r="I128" s="6">
        <v>46288.5</v>
      </c>
      <c r="J128" s="6" t="s">
        <v>500</v>
      </c>
      <c r="K128" s="6" t="s">
        <v>586</v>
      </c>
      <c r="L128" s="34">
        <v>2249.63</v>
      </c>
      <c r="M128" s="22">
        <v>406</v>
      </c>
      <c r="N128" s="13">
        <v>2.5</v>
      </c>
      <c r="O128" s="32">
        <f>Tabela13[[#This Row],[padrão_de_diária]]*Tabela13[[#This Row],[número_de_diárias]]</f>
        <v>1015</v>
      </c>
      <c r="P128" s="29">
        <f>IFERROR(IF(Tabela13[[#This Row],[valor_total_das_passagens]]+Tabela13[[#This Row],[valor_total_diárias]]=0,0,Tabela13[[#This Row],[valor_total_das_passagens]]+Tabela13[[#This Row],[valor_total_diárias]]),0)</f>
        <v>3264.63</v>
      </c>
      <c r="Q128" s="30" t="s">
        <v>116</v>
      </c>
      <c r="R128" s="31" t="s">
        <v>542</v>
      </c>
      <c r="S128" s="40"/>
    </row>
    <row r="129" spans="1:19" s="9" customFormat="1" ht="15.95" customHeight="1" x14ac:dyDescent="0.25">
      <c r="A129" s="2">
        <f t="shared" si="1"/>
        <v>128</v>
      </c>
      <c r="B129" s="2" t="s">
        <v>18</v>
      </c>
      <c r="C129" s="3" t="s">
        <v>165</v>
      </c>
      <c r="D129" s="4" t="s">
        <v>172</v>
      </c>
      <c r="E129" s="3" t="s">
        <v>568</v>
      </c>
      <c r="F129" s="3" t="str">
        <f>IF(Tabela13[[#This Row],[dependência_nav_brasil]]="","",_xlfn.XLOOKUP(Tabela13[[#This Row],[dependência_nav_brasil]],Tabela1[DNB],Tabela1[Aeroporto],"",0,1))</f>
        <v>Palmas/TO</v>
      </c>
      <c r="G129" s="3" t="s">
        <v>487</v>
      </c>
      <c r="H129" s="6">
        <v>46288</v>
      </c>
      <c r="I129" s="6">
        <v>46295</v>
      </c>
      <c r="J129" s="6" t="s">
        <v>500</v>
      </c>
      <c r="K129" s="6" t="s">
        <v>586</v>
      </c>
      <c r="L129" s="34">
        <v>1325.0500000000002</v>
      </c>
      <c r="M129" s="22">
        <v>366</v>
      </c>
      <c r="N129" s="13">
        <v>7</v>
      </c>
      <c r="O129" s="32">
        <f>Tabela13[[#This Row],[padrão_de_diária]]*Tabela13[[#This Row],[número_de_diárias]]</f>
        <v>2562</v>
      </c>
      <c r="P129" s="29">
        <f>IFERROR(IF(Tabela13[[#This Row],[valor_total_das_passagens]]+Tabela13[[#This Row],[valor_total_diárias]]=0,0,Tabela13[[#This Row],[valor_total_das_passagens]]+Tabela13[[#This Row],[valor_total_diárias]]),0)</f>
        <v>3887.05</v>
      </c>
      <c r="Q129" s="30" t="s">
        <v>116</v>
      </c>
      <c r="R129" s="31" t="s">
        <v>542</v>
      </c>
      <c r="S129" s="40"/>
    </row>
    <row r="130" spans="1:19" s="9" customFormat="1" ht="15.95" customHeight="1" x14ac:dyDescent="0.25">
      <c r="A130" s="2">
        <f t="shared" ref="A130:A189" si="2">A129+1</f>
        <v>129</v>
      </c>
      <c r="B130" s="2" t="s">
        <v>31</v>
      </c>
      <c r="C130" s="3" t="s">
        <v>266</v>
      </c>
      <c r="D130" s="4" t="s">
        <v>387</v>
      </c>
      <c r="E130" s="3" t="s">
        <v>566</v>
      </c>
      <c r="F130" s="3" t="str">
        <f>IF(Tabela13[[#This Row],[dependência_nav_brasil]]="","",_xlfn.XLOOKUP(Tabela13[[#This Row],[dependência_nav_brasil]],Tabela1[DNB],Tabela1[Aeroporto],"",0,1))</f>
        <v>Pelotas/RS</v>
      </c>
      <c r="G130" s="3" t="s">
        <v>490</v>
      </c>
      <c r="H130" s="6">
        <v>46267</v>
      </c>
      <c r="I130" s="6">
        <v>46268.5</v>
      </c>
      <c r="J130" s="6" t="s">
        <v>140</v>
      </c>
      <c r="K130" s="6"/>
      <c r="L130" s="34">
        <v>0</v>
      </c>
      <c r="M130" s="22">
        <v>366</v>
      </c>
      <c r="N130" s="13">
        <v>1.5</v>
      </c>
      <c r="O130" s="32">
        <f>Tabela13[[#This Row],[padrão_de_diária]]*Tabela13[[#This Row],[número_de_diárias]]</f>
        <v>549</v>
      </c>
      <c r="P130" s="29">
        <f>IFERROR(IF(Tabela13[[#This Row],[valor_total_das_passagens]]+Tabela13[[#This Row],[valor_total_diárias]]=0,0,Tabela13[[#This Row],[valor_total_das_passagens]]+Tabela13[[#This Row],[valor_total_diárias]]),0)</f>
        <v>549</v>
      </c>
      <c r="Q130" s="30" t="s">
        <v>116</v>
      </c>
      <c r="R130" s="31" t="s">
        <v>117</v>
      </c>
      <c r="S130" s="40"/>
    </row>
    <row r="131" spans="1:19" s="9" customFormat="1" ht="15.95" customHeight="1" x14ac:dyDescent="0.25">
      <c r="A131" s="2">
        <f t="shared" si="2"/>
        <v>130</v>
      </c>
      <c r="B131" s="2" t="s">
        <v>31</v>
      </c>
      <c r="C131" s="3" t="s">
        <v>160</v>
      </c>
      <c r="D131" s="4" t="s">
        <v>167</v>
      </c>
      <c r="E131" s="3" t="s">
        <v>566</v>
      </c>
      <c r="F131" s="3" t="str">
        <f>IF(Tabela13[[#This Row],[dependência_nav_brasil]]="","",_xlfn.XLOOKUP(Tabela13[[#This Row],[dependência_nav_brasil]],Tabela1[DNB],Tabela1[Aeroporto],"",0,1))</f>
        <v>Pelotas/RS</v>
      </c>
      <c r="G131" s="3" t="s">
        <v>131</v>
      </c>
      <c r="H131" s="6">
        <v>46286</v>
      </c>
      <c r="I131" s="6">
        <v>46289.5</v>
      </c>
      <c r="J131" s="6" t="s">
        <v>234</v>
      </c>
      <c r="K131" s="6"/>
      <c r="L131" s="34">
        <v>0</v>
      </c>
      <c r="M131" s="22">
        <v>406</v>
      </c>
      <c r="N131" s="13">
        <v>3.5</v>
      </c>
      <c r="O131" s="32">
        <f>Tabela13[[#This Row],[padrão_de_diária]]*Tabela13[[#This Row],[número_de_diárias]]</f>
        <v>1421</v>
      </c>
      <c r="P131" s="29">
        <f>IFERROR(IF(Tabela13[[#This Row],[valor_total_das_passagens]]+Tabela13[[#This Row],[valor_total_diárias]]=0,0,Tabela13[[#This Row],[valor_total_das_passagens]]+Tabela13[[#This Row],[valor_total_diárias]]),0)</f>
        <v>1421</v>
      </c>
      <c r="Q131" s="30" t="s">
        <v>116</v>
      </c>
      <c r="R131" s="31" t="s">
        <v>552</v>
      </c>
      <c r="S131" s="40"/>
    </row>
    <row r="132" spans="1:19" s="9" customFormat="1" ht="15.95" customHeight="1" x14ac:dyDescent="0.25">
      <c r="A132" s="2">
        <f t="shared" si="2"/>
        <v>131</v>
      </c>
      <c r="B132" s="2" t="s">
        <v>31</v>
      </c>
      <c r="C132" s="3" t="s">
        <v>161</v>
      </c>
      <c r="D132" s="4" t="s">
        <v>168</v>
      </c>
      <c r="E132" s="3" t="s">
        <v>229</v>
      </c>
      <c r="F132" s="3" t="str">
        <f>IF(Tabela13[[#This Row],[dependência_nav_brasil]]="","",_xlfn.XLOOKUP(Tabela13[[#This Row],[dependência_nav_brasil]],Tabela1[DNB],Tabela1[Aeroporto],"",0,1))</f>
        <v>Pelotas/RS</v>
      </c>
      <c r="G132" s="3" t="s">
        <v>131</v>
      </c>
      <c r="H132" s="6">
        <v>46286</v>
      </c>
      <c r="I132" s="6">
        <v>46289.5</v>
      </c>
      <c r="J132" s="6" t="s">
        <v>234</v>
      </c>
      <c r="K132" s="6"/>
      <c r="L132" s="34">
        <v>0</v>
      </c>
      <c r="M132" s="22">
        <v>406</v>
      </c>
      <c r="N132" s="13">
        <v>3.5</v>
      </c>
      <c r="O132" s="32">
        <f>Tabela13[[#This Row],[padrão_de_diária]]*Tabela13[[#This Row],[número_de_diárias]]</f>
        <v>1421</v>
      </c>
      <c r="P132" s="29">
        <f>IFERROR(IF(Tabela13[[#This Row],[valor_total_das_passagens]]+Tabela13[[#This Row],[valor_total_diárias]]=0,0,Tabela13[[#This Row],[valor_total_das_passagens]]+Tabela13[[#This Row],[valor_total_diárias]]),0)</f>
        <v>1421</v>
      </c>
      <c r="Q132" s="30" t="s">
        <v>116</v>
      </c>
      <c r="R132" s="31" t="s">
        <v>552</v>
      </c>
      <c r="S132" s="40"/>
    </row>
    <row r="133" spans="1:19" s="9" customFormat="1" ht="15.95" customHeight="1" x14ac:dyDescent="0.25">
      <c r="A133" s="2">
        <f t="shared" si="2"/>
        <v>132</v>
      </c>
      <c r="B133" s="2" t="s">
        <v>57</v>
      </c>
      <c r="C133" s="3" t="s">
        <v>249</v>
      </c>
      <c r="D133" s="4" t="s">
        <v>370</v>
      </c>
      <c r="E133" s="3" t="s">
        <v>566</v>
      </c>
      <c r="F133" s="3" t="str">
        <f>IF(Tabela13[[#This Row],[dependência_nav_brasil]]="","",_xlfn.XLOOKUP(Tabela13[[#This Row],[dependência_nav_brasil]],Tabela1[DNB],Tabela1[Aeroporto],"",0,1))</f>
        <v>Petrolina/PE</v>
      </c>
      <c r="G133" s="3" t="s">
        <v>113</v>
      </c>
      <c r="H133" s="6">
        <v>46267</v>
      </c>
      <c r="I133" s="6">
        <v>46269.5</v>
      </c>
      <c r="J133" s="6" t="s">
        <v>139</v>
      </c>
      <c r="K133" s="6" t="s">
        <v>587</v>
      </c>
      <c r="L133" s="34">
        <v>1902.2599999999998</v>
      </c>
      <c r="M133" s="22">
        <v>406</v>
      </c>
      <c r="N133" s="13">
        <v>2.5</v>
      </c>
      <c r="O133" s="32">
        <f>Tabela13[[#This Row],[padrão_de_diária]]*Tabela13[[#This Row],[número_de_diárias]]</f>
        <v>1015</v>
      </c>
      <c r="P133" s="29">
        <f>IFERROR(IF(Tabela13[[#This Row],[valor_total_das_passagens]]+Tabela13[[#This Row],[valor_total_diárias]]=0,0,Tabela13[[#This Row],[valor_total_das_passagens]]+Tabela13[[#This Row],[valor_total_diárias]]),0)</f>
        <v>2917.2599999999998</v>
      </c>
      <c r="Q133" s="30" t="s">
        <v>116</v>
      </c>
      <c r="R133" s="31" t="s">
        <v>511</v>
      </c>
      <c r="S133" s="40"/>
    </row>
    <row r="134" spans="1:19" s="9" customFormat="1" ht="15.95" customHeight="1" x14ac:dyDescent="0.25">
      <c r="A134" s="2">
        <f t="shared" si="2"/>
        <v>133</v>
      </c>
      <c r="B134" s="2" t="s">
        <v>57</v>
      </c>
      <c r="C134" s="3" t="s">
        <v>292</v>
      </c>
      <c r="D134" s="4" t="s">
        <v>413</v>
      </c>
      <c r="E134" s="3" t="s">
        <v>566</v>
      </c>
      <c r="F134" s="3" t="str">
        <f>IF(Tabela13[[#This Row],[dependência_nav_brasil]]="","",_xlfn.XLOOKUP(Tabela13[[#This Row],[dependência_nav_brasil]],Tabela1[DNB],Tabela1[Aeroporto],"",0,1))</f>
        <v>Petrolina/PE</v>
      </c>
      <c r="G134" s="3" t="s">
        <v>110</v>
      </c>
      <c r="H134" s="6">
        <v>46279</v>
      </c>
      <c r="I134" s="6">
        <v>46282.5</v>
      </c>
      <c r="J134" s="6" t="s">
        <v>139</v>
      </c>
      <c r="K134" s="6" t="s">
        <v>578</v>
      </c>
      <c r="L134" s="34">
        <v>2458.6999999999998</v>
      </c>
      <c r="M134" s="22">
        <v>406</v>
      </c>
      <c r="N134" s="13">
        <v>3.5</v>
      </c>
      <c r="O134" s="32">
        <f>Tabela13[[#This Row],[padrão_de_diária]]*Tabela13[[#This Row],[número_de_diárias]]</f>
        <v>1421</v>
      </c>
      <c r="P134" s="29">
        <f>IFERROR(IF(Tabela13[[#This Row],[valor_total_das_passagens]]+Tabela13[[#This Row],[valor_total_diárias]]=0,0,Tabela13[[#This Row],[valor_total_das_passagens]]+Tabela13[[#This Row],[valor_total_diárias]]),0)</f>
        <v>3879.7</v>
      </c>
      <c r="Q134" s="30" t="s">
        <v>116</v>
      </c>
      <c r="R134" s="31" t="s">
        <v>529</v>
      </c>
      <c r="S134" s="40"/>
    </row>
    <row r="135" spans="1:19" s="9" customFormat="1" ht="15.95" customHeight="1" x14ac:dyDescent="0.25">
      <c r="A135" s="2">
        <f t="shared" si="2"/>
        <v>134</v>
      </c>
      <c r="B135" s="2" t="s">
        <v>57</v>
      </c>
      <c r="C135" s="3" t="s">
        <v>149</v>
      </c>
      <c r="D135" s="4" t="s">
        <v>155</v>
      </c>
      <c r="E135" s="3" t="s">
        <v>566</v>
      </c>
      <c r="F135" s="3" t="str">
        <f>IF(Tabela13[[#This Row],[dependência_nav_brasil]]="","",_xlfn.XLOOKUP(Tabela13[[#This Row],[dependência_nav_brasil]],Tabela1[DNB],Tabela1[Aeroporto],"",0,1))</f>
        <v>Petrolina/PE</v>
      </c>
      <c r="G135" s="3" t="s">
        <v>175</v>
      </c>
      <c r="H135" s="6">
        <v>46295</v>
      </c>
      <c r="I135" s="6">
        <v>46301</v>
      </c>
      <c r="J135" s="6" t="s">
        <v>139</v>
      </c>
      <c r="K135" s="6" t="s">
        <v>579</v>
      </c>
      <c r="L135" s="34">
        <v>10838.16</v>
      </c>
      <c r="M135" s="22">
        <v>366</v>
      </c>
      <c r="N135" s="13">
        <v>0</v>
      </c>
      <c r="O135" s="32">
        <f>Tabela13[[#This Row],[padrão_de_diária]]*Tabela13[[#This Row],[número_de_diárias]]</f>
        <v>0</v>
      </c>
      <c r="P135" s="29">
        <f>IFERROR(IF(Tabela13[[#This Row],[valor_total_das_passagens]]+Tabela13[[#This Row],[valor_total_diárias]]=0,0,Tabela13[[#This Row],[valor_total_das_passagens]]+Tabela13[[#This Row],[valor_total_diárias]]),0)</f>
        <v>10838.16</v>
      </c>
      <c r="Q135" s="30" t="s">
        <v>116</v>
      </c>
      <c r="R135" s="31" t="s">
        <v>118</v>
      </c>
      <c r="S135" s="40"/>
    </row>
    <row r="136" spans="1:19" s="9" customFormat="1" ht="15.95" customHeight="1" x14ac:dyDescent="0.25">
      <c r="A136" s="2">
        <f t="shared" si="2"/>
        <v>135</v>
      </c>
      <c r="B136" s="2" t="s">
        <v>56</v>
      </c>
      <c r="C136" s="3" t="s">
        <v>146</v>
      </c>
      <c r="D136" s="4" t="s">
        <v>152</v>
      </c>
      <c r="E136" s="3" t="s">
        <v>566</v>
      </c>
      <c r="F136" s="3" t="str">
        <f>IF(Tabela13[[#This Row],[dependência_nav_brasil]]="","",_xlfn.XLOOKUP(Tabela13[[#This Row],[dependência_nav_brasil]],Tabela1[DNB],Tabela1[Aeroporto],"",0,1))</f>
        <v>Ponta Porã/MS</v>
      </c>
      <c r="G136" s="3" t="s">
        <v>225</v>
      </c>
      <c r="H136" s="6">
        <v>46290</v>
      </c>
      <c r="I136" s="6">
        <v>46293.5</v>
      </c>
      <c r="J136" s="6" t="s">
        <v>139</v>
      </c>
      <c r="K136" s="6" t="s">
        <v>577</v>
      </c>
      <c r="L136" s="34">
        <v>5821.2300000000005</v>
      </c>
      <c r="M136" s="22">
        <v>0</v>
      </c>
      <c r="N136" s="13">
        <v>0</v>
      </c>
      <c r="O136" s="32">
        <f>Tabela13[[#This Row],[padrão_de_diária]]*Tabela13[[#This Row],[número_de_diárias]]</f>
        <v>0</v>
      </c>
      <c r="P136" s="29">
        <f>IFERROR(IF(Tabela13[[#This Row],[valor_total_das_passagens]]+Tabela13[[#This Row],[valor_total_diárias]]=0,0,Tabela13[[#This Row],[valor_total_das_passagens]]+Tabela13[[#This Row],[valor_total_diárias]]),0)</f>
        <v>5821.2300000000005</v>
      </c>
      <c r="Q136" s="30" t="s">
        <v>116</v>
      </c>
      <c r="R136" s="31" t="s">
        <v>118</v>
      </c>
      <c r="S136" s="40"/>
    </row>
    <row r="137" spans="1:19" s="9" customFormat="1" ht="15.95" customHeight="1" x14ac:dyDescent="0.25">
      <c r="A137" s="2">
        <f t="shared" si="2"/>
        <v>136</v>
      </c>
      <c r="B137" s="2" t="s">
        <v>20</v>
      </c>
      <c r="C137" s="3" t="s">
        <v>193</v>
      </c>
      <c r="D137" s="4" t="s">
        <v>216</v>
      </c>
      <c r="E137" s="3" t="s">
        <v>564</v>
      </c>
      <c r="F137" s="3" t="str">
        <f>IF(Tabela13[[#This Row],[dependência_nav_brasil]]="","",_xlfn.XLOOKUP(Tabela13[[#This Row],[dependência_nav_brasil]],Tabela1[DNB],Tabela1[Aeroporto],"",0,1))</f>
        <v>Ribeirão Preto/SP</v>
      </c>
      <c r="G137" s="3" t="s">
        <v>111</v>
      </c>
      <c r="H137" s="6">
        <v>46266</v>
      </c>
      <c r="I137" s="6">
        <v>46267.5</v>
      </c>
      <c r="J137" s="6" t="s">
        <v>139</v>
      </c>
      <c r="K137" s="6" t="s">
        <v>581</v>
      </c>
      <c r="L137" s="34">
        <v>2050.34</v>
      </c>
      <c r="M137" s="22">
        <v>406</v>
      </c>
      <c r="N137" s="13">
        <v>1.5</v>
      </c>
      <c r="O137" s="32">
        <f>Tabela13[[#This Row],[padrão_de_diária]]*Tabela13[[#This Row],[número_de_diárias]]</f>
        <v>609</v>
      </c>
      <c r="P137" s="29">
        <f>IFERROR(IF(Tabela13[[#This Row],[valor_total_das_passagens]]+Tabela13[[#This Row],[valor_total_diárias]]=0,0,Tabela13[[#This Row],[valor_total_das_passagens]]+Tabela13[[#This Row],[valor_total_diárias]]),0)</f>
        <v>2659.34</v>
      </c>
      <c r="Q137" s="30" t="s">
        <v>116</v>
      </c>
      <c r="R137" s="31" t="s">
        <v>117</v>
      </c>
      <c r="S137" s="40"/>
    </row>
    <row r="138" spans="1:19" s="9" customFormat="1" ht="15.95" customHeight="1" x14ac:dyDescent="0.25">
      <c r="A138" s="2">
        <f t="shared" si="2"/>
        <v>137</v>
      </c>
      <c r="B138" s="2" t="s">
        <v>20</v>
      </c>
      <c r="C138" s="3" t="s">
        <v>306</v>
      </c>
      <c r="D138" s="4" t="s">
        <v>427</v>
      </c>
      <c r="E138" s="3" t="s">
        <v>564</v>
      </c>
      <c r="F138" s="3" t="str">
        <f>IF(Tabela13[[#This Row],[dependência_nav_brasil]]="","",_xlfn.XLOOKUP(Tabela13[[#This Row],[dependência_nav_brasil]],Tabela1[DNB],Tabela1[Aeroporto],"",0,1))</f>
        <v>Ribeirão Preto/SP</v>
      </c>
      <c r="G138" s="3" t="s">
        <v>110</v>
      </c>
      <c r="H138" s="6">
        <v>46278</v>
      </c>
      <c r="I138" s="6">
        <v>46290.5</v>
      </c>
      <c r="J138" s="36" t="s">
        <v>139</v>
      </c>
      <c r="K138" s="6" t="s">
        <v>582</v>
      </c>
      <c r="L138" s="20">
        <v>2012.57</v>
      </c>
      <c r="M138" s="20">
        <v>406</v>
      </c>
      <c r="N138" s="13">
        <v>12.5</v>
      </c>
      <c r="O138" s="32">
        <f>Tabela13[[#This Row],[padrão_de_diária]]*Tabela13[[#This Row],[número_de_diárias]]</f>
        <v>5075</v>
      </c>
      <c r="P138" s="29">
        <f>IFERROR(IF(Tabela13[[#This Row],[valor_total_das_passagens]]+Tabela13[[#This Row],[valor_total_diárias]]=0,0,Tabela13[[#This Row],[valor_total_das_passagens]]+Tabela13[[#This Row],[valor_total_diárias]]),0)</f>
        <v>7087.57</v>
      </c>
      <c r="Q138" s="30" t="s">
        <v>138</v>
      </c>
      <c r="R138" s="31" t="s">
        <v>534</v>
      </c>
      <c r="S138" s="40"/>
    </row>
    <row r="139" spans="1:19" s="9" customFormat="1" ht="15.95" customHeight="1" x14ac:dyDescent="0.25">
      <c r="A139" s="2">
        <f t="shared" si="2"/>
        <v>138</v>
      </c>
      <c r="B139" s="2" t="s">
        <v>21</v>
      </c>
      <c r="C139" s="3" t="s">
        <v>181</v>
      </c>
      <c r="D139" s="4" t="s">
        <v>204</v>
      </c>
      <c r="E139" s="3" t="s">
        <v>564</v>
      </c>
      <c r="F139" s="3" t="str">
        <f>IF(Tabela13[[#This Row],[dependência_nav_brasil]]="","",_xlfn.XLOOKUP(Tabela13[[#This Row],[dependência_nav_brasil]],Tabela1[DNB],Tabela1[Aeroporto],"",0,1))</f>
        <v>Santarém/PA</v>
      </c>
      <c r="G139" s="3" t="s">
        <v>114</v>
      </c>
      <c r="H139" s="6">
        <v>46286</v>
      </c>
      <c r="I139" s="6">
        <v>46288.5</v>
      </c>
      <c r="J139" s="6" t="s">
        <v>139</v>
      </c>
      <c r="K139" s="6" t="s">
        <v>588</v>
      </c>
      <c r="L139" s="20">
        <v>3661.42</v>
      </c>
      <c r="M139" s="20">
        <v>406</v>
      </c>
      <c r="N139" s="13">
        <v>2.5</v>
      </c>
      <c r="O139" s="32">
        <f>Tabela13[[#This Row],[padrão_de_diária]]*Tabela13[[#This Row],[número_de_diárias]]</f>
        <v>1015</v>
      </c>
      <c r="P139" s="29">
        <f>IFERROR(IF(Tabela13[[#This Row],[valor_total_das_passagens]]+Tabela13[[#This Row],[valor_total_diárias]]=0,0,Tabela13[[#This Row],[valor_total_das_passagens]]+Tabela13[[#This Row],[valor_total_diárias]]),0)</f>
        <v>4676.42</v>
      </c>
      <c r="Q139" s="30" t="s">
        <v>116</v>
      </c>
      <c r="R139" s="31" t="s">
        <v>117</v>
      </c>
      <c r="S139" s="40"/>
    </row>
    <row r="140" spans="1:19" s="9" customFormat="1" ht="15.95" customHeight="1" x14ac:dyDescent="0.25">
      <c r="A140" s="2">
        <f t="shared" si="2"/>
        <v>139</v>
      </c>
      <c r="B140" s="2" t="s">
        <v>21</v>
      </c>
      <c r="C140" s="3" t="s">
        <v>256</v>
      </c>
      <c r="D140" s="4" t="s">
        <v>377</v>
      </c>
      <c r="E140" s="3" t="s">
        <v>564</v>
      </c>
      <c r="F140" s="3" t="str">
        <f>IF(Tabela13[[#This Row],[dependência_nav_brasil]]="","",_xlfn.XLOOKUP(Tabela13[[#This Row],[dependência_nav_brasil]],Tabela1[DNB],Tabela1[Aeroporto],"",0,1))</f>
        <v>Santarém/PA</v>
      </c>
      <c r="G140" s="3" t="s">
        <v>114</v>
      </c>
      <c r="H140" s="6">
        <v>46286</v>
      </c>
      <c r="I140" s="6">
        <v>46288.5</v>
      </c>
      <c r="J140" s="6" t="s">
        <v>139</v>
      </c>
      <c r="K140" s="6" t="s">
        <v>588</v>
      </c>
      <c r="L140" s="34">
        <v>3661.42</v>
      </c>
      <c r="M140" s="22">
        <v>406</v>
      </c>
      <c r="N140" s="13">
        <v>2.5</v>
      </c>
      <c r="O140" s="32">
        <f>Tabela13[[#This Row],[padrão_de_diária]]*Tabela13[[#This Row],[número_de_diárias]]</f>
        <v>1015</v>
      </c>
      <c r="P140" s="29">
        <f>IFERROR(IF(Tabela13[[#This Row],[valor_total_das_passagens]]+Tabela13[[#This Row],[valor_total_diárias]]=0,0,Tabela13[[#This Row],[valor_total_das_passagens]]+Tabela13[[#This Row],[valor_total_diárias]]),0)</f>
        <v>4676.42</v>
      </c>
      <c r="Q140" s="30" t="s">
        <v>116</v>
      </c>
      <c r="R140" s="31" t="s">
        <v>117</v>
      </c>
      <c r="S140" s="40"/>
    </row>
    <row r="141" spans="1:19" s="9" customFormat="1" ht="15.95" customHeight="1" x14ac:dyDescent="0.25">
      <c r="A141" s="2">
        <f t="shared" si="2"/>
        <v>140</v>
      </c>
      <c r="B141" s="2" t="s">
        <v>21</v>
      </c>
      <c r="C141" s="3" t="s">
        <v>297</v>
      </c>
      <c r="D141" s="4" t="s">
        <v>418</v>
      </c>
      <c r="E141" s="3" t="s">
        <v>564</v>
      </c>
      <c r="F141" s="3" t="str">
        <f>IF(Tabela13[[#This Row],[dependência_nav_brasil]]="","",_xlfn.XLOOKUP(Tabela13[[#This Row],[dependência_nav_brasil]],Tabela1[DNB],Tabela1[Aeroporto],"",0,1))</f>
        <v>Santarém/PA</v>
      </c>
      <c r="G141" s="3" t="s">
        <v>110</v>
      </c>
      <c r="H141" s="6">
        <v>46278</v>
      </c>
      <c r="I141" s="6">
        <v>46290.5</v>
      </c>
      <c r="J141" s="6" t="s">
        <v>139</v>
      </c>
      <c r="K141" s="6" t="s">
        <v>585</v>
      </c>
      <c r="L141" s="34">
        <v>3177.41</v>
      </c>
      <c r="M141" s="22">
        <v>406</v>
      </c>
      <c r="N141" s="13">
        <v>12.5</v>
      </c>
      <c r="O141" s="32">
        <f>Tabela13[[#This Row],[padrão_de_diária]]*Tabela13[[#This Row],[número_de_diárias]]</f>
        <v>5075</v>
      </c>
      <c r="P141" s="29">
        <f>IFERROR(IF(Tabela13[[#This Row],[valor_total_das_passagens]]+Tabela13[[#This Row],[valor_total_diárias]]=0,0,Tabela13[[#This Row],[valor_total_das_passagens]]+Tabela13[[#This Row],[valor_total_diárias]]),0)</f>
        <v>8252.41</v>
      </c>
      <c r="Q141" s="30" t="s">
        <v>138</v>
      </c>
      <c r="R141" s="31" t="s">
        <v>533</v>
      </c>
      <c r="S141" s="40"/>
    </row>
    <row r="142" spans="1:19" s="9" customFormat="1" ht="15.95" customHeight="1" x14ac:dyDescent="0.25">
      <c r="A142" s="2">
        <f t="shared" si="2"/>
        <v>141</v>
      </c>
      <c r="B142" s="2" t="s">
        <v>21</v>
      </c>
      <c r="C142" s="3" t="s">
        <v>353</v>
      </c>
      <c r="D142" s="4" t="s">
        <v>472</v>
      </c>
      <c r="E142" s="3" t="s">
        <v>232</v>
      </c>
      <c r="F142" s="3" t="str">
        <f>IF(Tabela13[[#This Row],[dependência_nav_brasil]]="","",_xlfn.XLOOKUP(Tabela13[[#This Row],[dependência_nav_brasil]],Tabela1[DNB],Tabela1[Aeroporto],"",0,1))</f>
        <v>Santarém/PA</v>
      </c>
      <c r="G142" s="3" t="s">
        <v>225</v>
      </c>
      <c r="H142" s="36">
        <v>46292</v>
      </c>
      <c r="I142" s="36">
        <v>46292</v>
      </c>
      <c r="J142" s="6" t="s">
        <v>139</v>
      </c>
      <c r="K142" s="6" t="s">
        <v>583</v>
      </c>
      <c r="L142" s="44">
        <v>2569.29</v>
      </c>
      <c r="M142" s="45">
        <v>406</v>
      </c>
      <c r="N142" s="13">
        <v>0</v>
      </c>
      <c r="O142" s="46">
        <f>Tabela13[[#This Row],[padrão_de_diária]]*Tabela13[[#This Row],[número_de_diárias]]</f>
        <v>0</v>
      </c>
      <c r="P142" s="29">
        <f>IFERROR(IF(Tabela13[[#This Row],[valor_total_das_passagens]]+Tabela13[[#This Row],[valor_total_diárias]]=0,0,Tabela13[[#This Row],[valor_total_das_passagens]]+Tabela13[[#This Row],[valor_total_diárias]]),0)</f>
        <v>2569.29</v>
      </c>
      <c r="Q142" s="30" t="s">
        <v>116</v>
      </c>
      <c r="R142" s="31" t="s">
        <v>558</v>
      </c>
      <c r="S142" s="40"/>
    </row>
    <row r="143" spans="1:19" s="9" customFormat="1" ht="15.95" customHeight="1" x14ac:dyDescent="0.25">
      <c r="A143" s="2">
        <f t="shared" si="2"/>
        <v>142</v>
      </c>
      <c r="B143" s="2" t="s">
        <v>22</v>
      </c>
      <c r="C143" s="3" t="s">
        <v>242</v>
      </c>
      <c r="D143" s="4" t="s">
        <v>365</v>
      </c>
      <c r="E143" s="3" t="s">
        <v>564</v>
      </c>
      <c r="F143" s="3" t="str">
        <f>IF(Tabela13[[#This Row],[dependência_nav_brasil]]="","",_xlfn.XLOOKUP(Tabela13[[#This Row],[dependência_nav_brasil]],Tabela1[DNB],Tabela1[Aeroporto],"",0,1))</f>
        <v>Teresina/PI</v>
      </c>
      <c r="G143" s="3" t="s">
        <v>113</v>
      </c>
      <c r="H143" s="6">
        <v>46267</v>
      </c>
      <c r="I143" s="6">
        <v>46268.5</v>
      </c>
      <c r="J143" s="6" t="s">
        <v>139</v>
      </c>
      <c r="K143" s="6" t="s">
        <v>589</v>
      </c>
      <c r="L143" s="34">
        <v>2244.98</v>
      </c>
      <c r="M143" s="22">
        <v>406</v>
      </c>
      <c r="N143" s="13">
        <v>1.5</v>
      </c>
      <c r="O143" s="32">
        <f>Tabela13[[#This Row],[padrão_de_diária]]*Tabela13[[#This Row],[número_de_diárias]]</f>
        <v>609</v>
      </c>
      <c r="P143" s="29">
        <f>IFERROR(IF(Tabela13[[#This Row],[valor_total_das_passagens]]+Tabela13[[#This Row],[valor_total_diárias]]=0,0,Tabela13[[#This Row],[valor_total_das_passagens]]+Tabela13[[#This Row],[valor_total_diárias]]),0)</f>
        <v>2853.98</v>
      </c>
      <c r="Q143" s="30" t="s">
        <v>116</v>
      </c>
      <c r="R143" s="31" t="s">
        <v>506</v>
      </c>
      <c r="S143" s="40"/>
    </row>
    <row r="144" spans="1:19" s="9" customFormat="1" ht="15.95" customHeight="1" x14ac:dyDescent="0.25">
      <c r="A144" s="2">
        <f t="shared" si="2"/>
        <v>143</v>
      </c>
      <c r="B144" s="2" t="s">
        <v>22</v>
      </c>
      <c r="C144" s="3" t="s">
        <v>285</v>
      </c>
      <c r="D144" s="4" t="s">
        <v>406</v>
      </c>
      <c r="E144" s="3" t="s">
        <v>564</v>
      </c>
      <c r="F144" s="3" t="str">
        <f>IF(Tabela13[[#This Row],[dependência_nav_brasil]]="","",_xlfn.XLOOKUP(Tabela13[[#This Row],[dependência_nav_brasil]],Tabela1[DNB],Tabela1[Aeroporto],"",0,1))</f>
        <v>Teresina/PI</v>
      </c>
      <c r="G144" s="3" t="s">
        <v>177</v>
      </c>
      <c r="H144" s="6">
        <v>46279</v>
      </c>
      <c r="I144" s="6">
        <v>46280.5</v>
      </c>
      <c r="J144" s="6" t="s">
        <v>140</v>
      </c>
      <c r="K144" s="6"/>
      <c r="L144" s="34">
        <v>0</v>
      </c>
      <c r="M144" s="22">
        <v>406</v>
      </c>
      <c r="N144" s="13">
        <v>1.5</v>
      </c>
      <c r="O144" s="32">
        <f>Tabela13[[#This Row],[padrão_de_diária]]*Tabela13[[#This Row],[número_de_diárias]]</f>
        <v>609</v>
      </c>
      <c r="P144" s="29">
        <f>IFERROR(IF(Tabela13[[#This Row],[valor_total_das_passagens]]+Tabela13[[#This Row],[valor_total_diárias]]=0,0,Tabela13[[#This Row],[valor_total_das_passagens]]+Tabela13[[#This Row],[valor_total_diárias]]),0)</f>
        <v>609</v>
      </c>
      <c r="Q144" s="30" t="s">
        <v>116</v>
      </c>
      <c r="R144" s="31" t="s">
        <v>117</v>
      </c>
      <c r="S144" s="40"/>
    </row>
    <row r="145" spans="1:19" s="9" customFormat="1" ht="15.95" customHeight="1" x14ac:dyDescent="0.25">
      <c r="A145" s="2">
        <f t="shared" si="2"/>
        <v>144</v>
      </c>
      <c r="B145" s="2" t="s">
        <v>22</v>
      </c>
      <c r="C145" s="3" t="s">
        <v>329</v>
      </c>
      <c r="D145" s="4" t="s">
        <v>449</v>
      </c>
      <c r="E145" s="3" t="s">
        <v>564</v>
      </c>
      <c r="F145" s="3" t="str">
        <f>IF(Tabela13[[#This Row],[dependência_nav_brasil]]="","",_xlfn.XLOOKUP(Tabela13[[#This Row],[dependência_nav_brasil]],Tabela1[DNB],Tabela1[Aeroporto],"",0,1))</f>
        <v>Teresina/PI</v>
      </c>
      <c r="G145" s="3" t="s">
        <v>113</v>
      </c>
      <c r="H145" s="6">
        <v>46294</v>
      </c>
      <c r="I145" s="6">
        <v>46295.5</v>
      </c>
      <c r="J145" s="6" t="s">
        <v>139</v>
      </c>
      <c r="K145" s="6"/>
      <c r="L145" s="34">
        <v>0</v>
      </c>
      <c r="M145" s="22">
        <v>406</v>
      </c>
      <c r="N145" s="13">
        <v>1.5</v>
      </c>
      <c r="O145" s="32">
        <f>Tabela13[[#This Row],[padrão_de_diária]]*Tabela13[[#This Row],[número_de_diárias]]</f>
        <v>609</v>
      </c>
      <c r="P145" s="29">
        <f>IFERROR(IF(Tabela13[[#This Row],[valor_total_das_passagens]]+Tabela13[[#This Row],[valor_total_diárias]]=0,0,Tabela13[[#This Row],[valor_total_das_passagens]]+Tabela13[[#This Row],[valor_total_diárias]]),0)</f>
        <v>609</v>
      </c>
      <c r="Q145" s="30" t="s">
        <v>116</v>
      </c>
      <c r="R145" s="31" t="s">
        <v>129</v>
      </c>
      <c r="S145" s="40"/>
    </row>
    <row r="146" spans="1:19" s="9" customFormat="1" ht="15.95" customHeight="1" x14ac:dyDescent="0.25">
      <c r="A146" s="2">
        <f t="shared" si="2"/>
        <v>145</v>
      </c>
      <c r="B146" s="2" t="s">
        <v>59</v>
      </c>
      <c r="C146" s="3" t="s">
        <v>144</v>
      </c>
      <c r="D146" s="4" t="s">
        <v>150</v>
      </c>
      <c r="E146" s="3" t="s">
        <v>566</v>
      </c>
      <c r="F146" s="3" t="str">
        <f>IF(Tabela13[[#This Row],[dependência_nav_brasil]]="","",_xlfn.XLOOKUP(Tabela13[[#This Row],[dependência_nav_brasil]],Tabela1[DNB],Tabela1[Aeroporto],"",0,1))</f>
        <v>Tefé/AM</v>
      </c>
      <c r="G146" s="3" t="s">
        <v>175</v>
      </c>
      <c r="H146" s="6">
        <v>46269</v>
      </c>
      <c r="I146" s="6">
        <v>46276.5</v>
      </c>
      <c r="J146" s="6" t="s">
        <v>139</v>
      </c>
      <c r="K146" s="6" t="s">
        <v>579</v>
      </c>
      <c r="L146" s="34">
        <v>15843.97</v>
      </c>
      <c r="M146" s="22">
        <v>0</v>
      </c>
      <c r="N146" s="13">
        <v>0</v>
      </c>
      <c r="O146" s="32">
        <f>Tabela13[[#This Row],[padrão_de_diária]]*Tabela13[[#This Row],[número_de_diárias]]</f>
        <v>0</v>
      </c>
      <c r="P146" s="29">
        <f>IFERROR(IF(Tabela13[[#This Row],[valor_total_das_passagens]]+Tabela13[[#This Row],[valor_total_diárias]]=0,0,Tabela13[[#This Row],[valor_total_das_passagens]]+Tabela13[[#This Row],[valor_total_diárias]]),0)</f>
        <v>15843.97</v>
      </c>
      <c r="Q146" s="30" t="s">
        <v>116</v>
      </c>
      <c r="R146" s="31" t="s">
        <v>118</v>
      </c>
      <c r="S146" s="40"/>
    </row>
    <row r="147" spans="1:19" s="9" customFormat="1" ht="15.95" customHeight="1" x14ac:dyDescent="0.25">
      <c r="A147" s="2">
        <f t="shared" si="2"/>
        <v>146</v>
      </c>
      <c r="B147" s="2" t="s">
        <v>59</v>
      </c>
      <c r="C147" s="3" t="s">
        <v>270</v>
      </c>
      <c r="D147" s="4" t="s">
        <v>391</v>
      </c>
      <c r="E147" s="3" t="s">
        <v>566</v>
      </c>
      <c r="F147" s="3" t="str">
        <f>IF(Tabela13[[#This Row],[dependência_nav_brasil]]="","",_xlfn.XLOOKUP(Tabela13[[#This Row],[dependência_nav_brasil]],Tabela1[DNB],Tabela1[Aeroporto],"",0,1))</f>
        <v>Tefé/AM</v>
      </c>
      <c r="G147" s="3" t="s">
        <v>175</v>
      </c>
      <c r="H147" s="6">
        <v>46279</v>
      </c>
      <c r="I147" s="6">
        <v>46304.5</v>
      </c>
      <c r="J147" s="6" t="s">
        <v>139</v>
      </c>
      <c r="K147" s="6" t="s">
        <v>579</v>
      </c>
      <c r="L147" s="34">
        <v>12957.5</v>
      </c>
      <c r="M147" s="22">
        <v>0</v>
      </c>
      <c r="N147" s="13">
        <v>0</v>
      </c>
      <c r="O147" s="32">
        <f>Tabela13[[#This Row],[padrão_de_diária]]*Tabela13[[#This Row],[número_de_diárias]]</f>
        <v>0</v>
      </c>
      <c r="P147" s="29">
        <f>IFERROR(IF(Tabela13[[#This Row],[valor_total_das_passagens]]+Tabela13[[#This Row],[valor_total_diárias]]=0,0,Tabela13[[#This Row],[valor_total_das_passagens]]+Tabela13[[#This Row],[valor_total_diárias]]),0)</f>
        <v>12957.5</v>
      </c>
      <c r="Q147" s="30" t="s">
        <v>116</v>
      </c>
      <c r="R147" s="31" t="s">
        <v>520</v>
      </c>
      <c r="S147" s="40"/>
    </row>
    <row r="148" spans="1:19" s="9" customFormat="1" ht="15.95" customHeight="1" x14ac:dyDescent="0.25">
      <c r="A148" s="2">
        <f t="shared" si="2"/>
        <v>147</v>
      </c>
      <c r="B148" s="2" t="s">
        <v>23</v>
      </c>
      <c r="C148" s="3" t="s">
        <v>243</v>
      </c>
      <c r="D148" s="4" t="s">
        <v>366</v>
      </c>
      <c r="E148" s="3" t="s">
        <v>564</v>
      </c>
      <c r="F148" s="3" t="str">
        <f>IF(Tabela13[[#This Row],[dependência_nav_brasil]]="","",_xlfn.XLOOKUP(Tabela13[[#This Row],[dependência_nav_brasil]],Tabela1[DNB],Tabela1[Aeroporto],"",0,1))</f>
        <v>Uberlândia/MG</v>
      </c>
      <c r="G148" s="3" t="s">
        <v>111</v>
      </c>
      <c r="H148" s="6">
        <v>46267</v>
      </c>
      <c r="I148" s="6">
        <v>46268.5</v>
      </c>
      <c r="J148" s="6" t="s">
        <v>139</v>
      </c>
      <c r="K148" s="6" t="s">
        <v>581</v>
      </c>
      <c r="L148" s="34">
        <v>1156.82</v>
      </c>
      <c r="M148" s="22">
        <v>406</v>
      </c>
      <c r="N148" s="13">
        <v>1.5</v>
      </c>
      <c r="O148" s="32">
        <f>Tabela13[[#This Row],[padrão_de_diária]]*Tabela13[[#This Row],[número_de_diárias]]</f>
        <v>609</v>
      </c>
      <c r="P148" s="29">
        <f>IFERROR(IF(Tabela13[[#This Row],[valor_total_das_passagens]]+Tabela13[[#This Row],[valor_total_diárias]]=0,0,Tabela13[[#This Row],[valor_total_das_passagens]]+Tabela13[[#This Row],[valor_total_diárias]]),0)</f>
        <v>1765.82</v>
      </c>
      <c r="Q148" s="30" t="s">
        <v>116</v>
      </c>
      <c r="R148" s="31" t="s">
        <v>117</v>
      </c>
      <c r="S148" s="40"/>
    </row>
    <row r="149" spans="1:19" s="9" customFormat="1" ht="15.95" customHeight="1" x14ac:dyDescent="0.25">
      <c r="A149" s="2">
        <f t="shared" si="2"/>
        <v>148</v>
      </c>
      <c r="B149" s="2" t="s">
        <v>23</v>
      </c>
      <c r="C149" s="3" t="s">
        <v>320</v>
      </c>
      <c r="D149" s="4" t="s">
        <v>440</v>
      </c>
      <c r="E149" s="3" t="s">
        <v>566</v>
      </c>
      <c r="F149" s="3" t="str">
        <f>IF(Tabela13[[#This Row],[dependência_nav_brasil]]="","",_xlfn.XLOOKUP(Tabela13[[#This Row],[dependência_nav_brasil]],Tabela1[DNB],Tabela1[Aeroporto],"",0,1))</f>
        <v>Uberlândia/MG</v>
      </c>
      <c r="G149" s="3" t="s">
        <v>111</v>
      </c>
      <c r="H149" s="6">
        <v>46280</v>
      </c>
      <c r="I149" s="6">
        <v>46281.5</v>
      </c>
      <c r="J149" s="6" t="s">
        <v>139</v>
      </c>
      <c r="K149" s="6" t="s">
        <v>578</v>
      </c>
      <c r="L149" s="34">
        <v>708.43</v>
      </c>
      <c r="M149" s="22">
        <v>406</v>
      </c>
      <c r="N149" s="13">
        <v>1.5</v>
      </c>
      <c r="O149" s="32">
        <f>Tabela13[[#This Row],[padrão_de_diária]]*Tabela13[[#This Row],[número_de_diárias]]</f>
        <v>609</v>
      </c>
      <c r="P149" s="29">
        <f>IFERROR(IF(Tabela13[[#This Row],[valor_total_das_passagens]]+Tabela13[[#This Row],[valor_total_diárias]]=0,0,Tabela13[[#This Row],[valor_total_das_passagens]]+Tabela13[[#This Row],[valor_total_diárias]]),0)</f>
        <v>1317.4299999999998</v>
      </c>
      <c r="Q149" s="30" t="s">
        <v>116</v>
      </c>
      <c r="R149" s="31" t="s">
        <v>117</v>
      </c>
      <c r="S149" s="41"/>
    </row>
    <row r="150" spans="1:19" s="9" customFormat="1" ht="15.95" customHeight="1" x14ac:dyDescent="0.25">
      <c r="A150" s="2">
        <f t="shared" si="2"/>
        <v>149</v>
      </c>
      <c r="B150" s="2" t="s">
        <v>23</v>
      </c>
      <c r="C150" s="3" t="s">
        <v>322</v>
      </c>
      <c r="D150" s="4" t="s">
        <v>442</v>
      </c>
      <c r="E150" s="3" t="s">
        <v>564</v>
      </c>
      <c r="F150" s="3" t="str">
        <f>IF(Tabela13[[#This Row],[dependência_nav_brasil]]="","",_xlfn.XLOOKUP(Tabela13[[#This Row],[dependência_nav_brasil]],Tabela1[DNB],Tabela1[Aeroporto],"",0,1))</f>
        <v>Uberlândia/MG</v>
      </c>
      <c r="G150" s="3" t="s">
        <v>111</v>
      </c>
      <c r="H150" s="6">
        <v>46267</v>
      </c>
      <c r="I150" s="6">
        <v>46268.5</v>
      </c>
      <c r="J150" s="6" t="s">
        <v>139</v>
      </c>
      <c r="K150" s="6" t="s">
        <v>574</v>
      </c>
      <c r="L150" s="34">
        <v>1191.4299999999998</v>
      </c>
      <c r="M150" s="22">
        <v>406</v>
      </c>
      <c r="N150" s="13">
        <v>1.5</v>
      </c>
      <c r="O150" s="32">
        <f>Tabela13[[#This Row],[padrão_de_diária]]*Tabela13[[#This Row],[número_de_diárias]]</f>
        <v>609</v>
      </c>
      <c r="P150" s="29">
        <f>IFERROR(IF(Tabela13[[#This Row],[valor_total_das_passagens]]+Tabela13[[#This Row],[valor_total_diárias]]=0,0,Tabela13[[#This Row],[valor_total_das_passagens]]+Tabela13[[#This Row],[valor_total_diárias]]),0)</f>
        <v>1800.4299999999998</v>
      </c>
      <c r="Q150" s="30" t="s">
        <v>116</v>
      </c>
      <c r="R150" s="31" t="s">
        <v>117</v>
      </c>
      <c r="S150" s="40"/>
    </row>
    <row r="151" spans="1:19" s="9" customFormat="1" ht="15.95" customHeight="1" x14ac:dyDescent="0.25">
      <c r="A151" s="2">
        <f t="shared" si="2"/>
        <v>150</v>
      </c>
      <c r="B151" s="2" t="s">
        <v>23</v>
      </c>
      <c r="C151" s="3" t="s">
        <v>189</v>
      </c>
      <c r="D151" s="4" t="s">
        <v>212</v>
      </c>
      <c r="E151" s="3" t="s">
        <v>568</v>
      </c>
      <c r="F151" s="3" t="str">
        <f>IF(Tabela13[[#This Row],[dependência_nav_brasil]]="","",_xlfn.XLOOKUP(Tabela13[[#This Row],[dependência_nav_brasil]],Tabela1[DNB],Tabela1[Aeroporto],"",0,1))</f>
        <v>Uberlândia/MG</v>
      </c>
      <c r="G151" s="3" t="s">
        <v>115</v>
      </c>
      <c r="H151" s="6">
        <v>46275</v>
      </c>
      <c r="I151" s="6">
        <v>46275.5</v>
      </c>
      <c r="J151" s="6" t="s">
        <v>143</v>
      </c>
      <c r="K151" s="6"/>
      <c r="L151" s="34">
        <v>0</v>
      </c>
      <c r="M151" s="22">
        <v>366</v>
      </c>
      <c r="N151" s="13">
        <v>0.5</v>
      </c>
      <c r="O151" s="32">
        <f>Tabela13[[#This Row],[padrão_de_diária]]*Tabela13[[#This Row],[número_de_diárias]]</f>
        <v>183</v>
      </c>
      <c r="P151" s="29">
        <f>IFERROR(IF(Tabela13[[#This Row],[valor_total_das_passagens]]+Tabela13[[#This Row],[valor_total_diárias]]=0,0,Tabela13[[#This Row],[valor_total_das_passagens]]+Tabela13[[#This Row],[valor_total_diárias]]),0)</f>
        <v>183</v>
      </c>
      <c r="Q151" s="30" t="s">
        <v>116</v>
      </c>
      <c r="R151" s="31" t="s">
        <v>550</v>
      </c>
      <c r="S151" s="40"/>
    </row>
    <row r="152" spans="1:19" s="9" customFormat="1" ht="15.95" customHeight="1" x14ac:dyDescent="0.25">
      <c r="A152" s="2">
        <f t="shared" si="2"/>
        <v>151</v>
      </c>
      <c r="B152" s="2" t="s">
        <v>55</v>
      </c>
      <c r="C152" s="3" t="s">
        <v>271</v>
      </c>
      <c r="D152" s="4" t="s">
        <v>392</v>
      </c>
      <c r="E152" s="3" t="s">
        <v>566</v>
      </c>
      <c r="F152" s="3" t="str">
        <f>IF(Tabela13[[#This Row],[dependência_nav_brasil]]="","",_xlfn.XLOOKUP(Tabela13[[#This Row],[dependência_nav_brasil]],Tabela1[DNB],Tabela1[Aeroporto],"",0,1))</f>
        <v>Uberaba/MG</v>
      </c>
      <c r="G152" s="3" t="s">
        <v>111</v>
      </c>
      <c r="H152" s="6">
        <v>46273</v>
      </c>
      <c r="I152" s="6">
        <v>46275.5</v>
      </c>
      <c r="J152" s="6" t="s">
        <v>141</v>
      </c>
      <c r="K152" s="6"/>
      <c r="L152" s="34">
        <v>0</v>
      </c>
      <c r="M152" s="22">
        <v>406</v>
      </c>
      <c r="N152" s="13">
        <v>2.5</v>
      </c>
      <c r="O152" s="32">
        <f>Tabela13[[#This Row],[padrão_de_diária]]*Tabela13[[#This Row],[número_de_diárias]]</f>
        <v>1015</v>
      </c>
      <c r="P152" s="29">
        <f>IFERROR(IF(Tabela13[[#This Row],[valor_total_das_passagens]]+Tabela13[[#This Row],[valor_total_diárias]]=0,0,Tabela13[[#This Row],[valor_total_das_passagens]]+Tabela13[[#This Row],[valor_total_diárias]]),0)</f>
        <v>1015</v>
      </c>
      <c r="Q152" s="30" t="s">
        <v>116</v>
      </c>
      <c r="R152" s="31" t="s">
        <v>117</v>
      </c>
      <c r="S152" s="40"/>
    </row>
    <row r="153" spans="1:19" s="9" customFormat="1" ht="15.95" customHeight="1" x14ac:dyDescent="0.25">
      <c r="A153" s="2">
        <f t="shared" si="2"/>
        <v>152</v>
      </c>
      <c r="B153" s="2" t="s">
        <v>55</v>
      </c>
      <c r="C153" s="3" t="s">
        <v>321</v>
      </c>
      <c r="D153" s="4" t="s">
        <v>441</v>
      </c>
      <c r="E153" s="3" t="s">
        <v>564</v>
      </c>
      <c r="F153" s="3" t="str">
        <f>IF(Tabela13[[#This Row],[dependência_nav_brasil]]="","",_xlfn.XLOOKUP(Tabela13[[#This Row],[dependência_nav_brasil]],Tabela1[DNB],Tabela1[Aeroporto],"",0,1))</f>
        <v>Uberaba/MG</v>
      </c>
      <c r="G153" s="3" t="s">
        <v>111</v>
      </c>
      <c r="H153" s="6">
        <v>46286</v>
      </c>
      <c r="I153" s="6">
        <v>46288.5</v>
      </c>
      <c r="J153" s="6" t="s">
        <v>139</v>
      </c>
      <c r="K153" s="6" t="s">
        <v>587</v>
      </c>
      <c r="L153" s="34">
        <v>2943.73</v>
      </c>
      <c r="M153" s="22">
        <v>514</v>
      </c>
      <c r="N153" s="13">
        <v>2.5</v>
      </c>
      <c r="O153" s="32">
        <f>Tabela13[[#This Row],[padrão_de_diária]]*Tabela13[[#This Row],[número_de_diárias]]</f>
        <v>1285</v>
      </c>
      <c r="P153" s="29">
        <f>IFERROR(IF(Tabela13[[#This Row],[valor_total_das_passagens]]+Tabela13[[#This Row],[valor_total_diárias]]=0,0,Tabela13[[#This Row],[valor_total_das_passagens]]+Tabela13[[#This Row],[valor_total_diárias]]),0)</f>
        <v>4228.7299999999996</v>
      </c>
      <c r="Q153" s="30" t="s">
        <v>116</v>
      </c>
      <c r="R153" s="31" t="s">
        <v>117</v>
      </c>
      <c r="S153" s="41"/>
    </row>
    <row r="154" spans="1:19" s="9" customFormat="1" ht="15.95" customHeight="1" x14ac:dyDescent="0.25">
      <c r="A154" s="2">
        <f t="shared" si="2"/>
        <v>153</v>
      </c>
      <c r="B154" s="2" t="s">
        <v>55</v>
      </c>
      <c r="C154" s="3" t="s">
        <v>187</v>
      </c>
      <c r="D154" s="4" t="s">
        <v>210</v>
      </c>
      <c r="E154" s="3" t="s">
        <v>564</v>
      </c>
      <c r="F154" s="3" t="str">
        <f>IF(Tabela13[[#This Row],[dependência_nav_brasil]]="","",_xlfn.XLOOKUP(Tabela13[[#This Row],[dependência_nav_brasil]],Tabela1[DNB],Tabela1[Aeroporto],"",0,1))</f>
        <v>Uberaba/MG</v>
      </c>
      <c r="G154" s="3" t="s">
        <v>111</v>
      </c>
      <c r="H154" s="6">
        <v>46279</v>
      </c>
      <c r="I154" s="6">
        <v>46281.5</v>
      </c>
      <c r="J154" s="6" t="s">
        <v>139</v>
      </c>
      <c r="K154" s="6" t="s">
        <v>577</v>
      </c>
      <c r="L154" s="34">
        <v>5849.24</v>
      </c>
      <c r="M154" s="22">
        <v>514</v>
      </c>
      <c r="N154" s="13">
        <v>2.5</v>
      </c>
      <c r="O154" s="32">
        <f>Tabela13[[#This Row],[padrão_de_diária]]*Tabela13[[#This Row],[número_de_diárias]]</f>
        <v>1285</v>
      </c>
      <c r="P154" s="29">
        <f>IFERROR(IF(Tabela13[[#This Row],[valor_total_das_passagens]]+Tabela13[[#This Row],[valor_total_diárias]]=0,0,Tabela13[[#This Row],[valor_total_das_passagens]]+Tabela13[[#This Row],[valor_total_diárias]]),0)</f>
        <v>7134.24</v>
      </c>
      <c r="Q154" s="30" t="s">
        <v>116</v>
      </c>
      <c r="R154" s="31" t="s">
        <v>117</v>
      </c>
      <c r="S154" s="40"/>
    </row>
    <row r="155" spans="1:19" s="9" customFormat="1" ht="15.95" customHeight="1" x14ac:dyDescent="0.25">
      <c r="A155" s="2">
        <f t="shared" si="2"/>
        <v>154</v>
      </c>
      <c r="B155" s="2" t="s">
        <v>24</v>
      </c>
      <c r="C155" s="3" t="s">
        <v>194</v>
      </c>
      <c r="D155" s="4" t="s">
        <v>217</v>
      </c>
      <c r="E155" s="3" t="s">
        <v>567</v>
      </c>
      <c r="F155" s="3" t="str">
        <f>IF(Tabela13[[#This Row],[dependência_nav_brasil]]="","",_xlfn.XLOOKUP(Tabela13[[#This Row],[dependência_nav_brasil]],Tabela1[DNB],Tabela1[Aeroporto],"",0,1))</f>
        <v>Vitória/ES</v>
      </c>
      <c r="G155" s="3" t="s">
        <v>233</v>
      </c>
      <c r="H155" s="6">
        <v>46273</v>
      </c>
      <c r="I155" s="6">
        <v>46276.5</v>
      </c>
      <c r="J155" s="6" t="s">
        <v>142</v>
      </c>
      <c r="K155" s="6" t="s">
        <v>578</v>
      </c>
      <c r="L155" s="34">
        <v>1538.6399999999999</v>
      </c>
      <c r="M155" s="22">
        <v>514</v>
      </c>
      <c r="N155" s="13">
        <v>3.5</v>
      </c>
      <c r="O155" s="32">
        <f>Tabela13[[#This Row],[padrão_de_diária]]*Tabela13[[#This Row],[número_de_diárias]]</f>
        <v>1799</v>
      </c>
      <c r="P155" s="29">
        <f>IFERROR(IF(Tabela13[[#This Row],[valor_total_das_passagens]]+Tabela13[[#This Row],[valor_total_diárias]]=0,0,Tabela13[[#This Row],[valor_total_das_passagens]]+Tabela13[[#This Row],[valor_total_diárias]]),0)</f>
        <v>3337.64</v>
      </c>
      <c r="Q155" s="30" t="s">
        <v>138</v>
      </c>
      <c r="R155" s="31" t="s">
        <v>227</v>
      </c>
      <c r="S155" s="40"/>
    </row>
    <row r="156" spans="1:19" s="9" customFormat="1" ht="15.95" customHeight="1" x14ac:dyDescent="0.25">
      <c r="A156" s="2">
        <f t="shared" si="2"/>
        <v>155</v>
      </c>
      <c r="B156" s="2" t="s">
        <v>24</v>
      </c>
      <c r="C156" s="3" t="s">
        <v>195</v>
      </c>
      <c r="D156" s="4" t="s">
        <v>218</v>
      </c>
      <c r="E156" s="3" t="s">
        <v>232</v>
      </c>
      <c r="F156" s="3" t="str">
        <f>IF(Tabela13[[#This Row],[dependência_nav_brasil]]="","",_xlfn.XLOOKUP(Tabela13[[#This Row],[dependência_nav_brasil]],Tabela1[DNB],Tabela1[Aeroporto],"",0,1))</f>
        <v>Vitória/ES</v>
      </c>
      <c r="G156" s="3" t="s">
        <v>233</v>
      </c>
      <c r="H156" s="6">
        <v>46273</v>
      </c>
      <c r="I156" s="6">
        <v>46276.5</v>
      </c>
      <c r="J156" s="6" t="s">
        <v>142</v>
      </c>
      <c r="K156" s="6" t="s">
        <v>578</v>
      </c>
      <c r="L156" s="34">
        <v>1538.6399999999999</v>
      </c>
      <c r="M156" s="22">
        <v>406</v>
      </c>
      <c r="N156" s="13">
        <v>3.5</v>
      </c>
      <c r="O156" s="32">
        <f>Tabela13[[#This Row],[padrão_de_diária]]*Tabela13[[#This Row],[número_de_diárias]]</f>
        <v>1421</v>
      </c>
      <c r="P156" s="29">
        <f>IFERROR(IF(Tabela13[[#This Row],[valor_total_das_passagens]]+Tabela13[[#This Row],[valor_total_diárias]]=0,0,Tabela13[[#This Row],[valor_total_das_passagens]]+Tabela13[[#This Row],[valor_total_diárias]]),0)</f>
        <v>2959.64</v>
      </c>
      <c r="Q156" s="30" t="s">
        <v>138</v>
      </c>
      <c r="R156" s="31" t="s">
        <v>227</v>
      </c>
      <c r="S156" s="40"/>
    </row>
    <row r="157" spans="1:19" s="9" customFormat="1" ht="15.95" customHeight="1" x14ac:dyDescent="0.25">
      <c r="A157" s="2">
        <f t="shared" si="2"/>
        <v>156</v>
      </c>
      <c r="B157" s="2" t="s">
        <v>24</v>
      </c>
      <c r="C157" s="3" t="s">
        <v>261</v>
      </c>
      <c r="D157" s="4" t="s">
        <v>382</v>
      </c>
      <c r="E157" s="3" t="s">
        <v>564</v>
      </c>
      <c r="F157" s="3" t="str">
        <f>IF(Tabela13[[#This Row],[dependência_nav_brasil]]="","",_xlfn.XLOOKUP(Tabela13[[#This Row],[dependência_nav_brasil]],Tabela1[DNB],Tabela1[Aeroporto],"",0,1))</f>
        <v>Vitória/ES</v>
      </c>
      <c r="G157" s="3" t="s">
        <v>233</v>
      </c>
      <c r="H157" s="6">
        <v>46273</v>
      </c>
      <c r="I157" s="6">
        <v>46276.5</v>
      </c>
      <c r="J157" s="6" t="s">
        <v>142</v>
      </c>
      <c r="K157" s="6" t="s">
        <v>578</v>
      </c>
      <c r="L157" s="34">
        <v>1538.6399999999999</v>
      </c>
      <c r="M157" s="22">
        <v>406</v>
      </c>
      <c r="N157" s="13">
        <v>3.5</v>
      </c>
      <c r="O157" s="32">
        <f>Tabela13[[#This Row],[padrão_de_diária]]*Tabela13[[#This Row],[número_de_diárias]]</f>
        <v>1421</v>
      </c>
      <c r="P157" s="29">
        <f>IFERROR(IF(Tabela13[[#This Row],[valor_total_das_passagens]]+Tabela13[[#This Row],[valor_total_diárias]]=0,0,Tabela13[[#This Row],[valor_total_das_passagens]]+Tabela13[[#This Row],[valor_total_diárias]]),0)</f>
        <v>2959.64</v>
      </c>
      <c r="Q157" s="30" t="s">
        <v>138</v>
      </c>
      <c r="R157" s="31" t="s">
        <v>227</v>
      </c>
      <c r="S157" s="40"/>
    </row>
    <row r="158" spans="1:19" s="9" customFormat="1" ht="15.95" customHeight="1" x14ac:dyDescent="0.25">
      <c r="A158" s="2">
        <f t="shared" si="2"/>
        <v>157</v>
      </c>
      <c r="B158" s="2" t="s">
        <v>24</v>
      </c>
      <c r="C158" s="3" t="s">
        <v>183</v>
      </c>
      <c r="D158" s="4" t="s">
        <v>206</v>
      </c>
      <c r="E158" s="3" t="s">
        <v>564</v>
      </c>
      <c r="F158" s="3" t="str">
        <f>IF(Tabela13[[#This Row],[dependência_nav_brasil]]="","",_xlfn.XLOOKUP(Tabela13[[#This Row],[dependência_nav_brasil]],Tabela1[DNB],Tabela1[Aeroporto],"",0,1))</f>
        <v>Vitória/ES</v>
      </c>
      <c r="G158" s="3" t="s">
        <v>233</v>
      </c>
      <c r="H158" s="6">
        <v>46273</v>
      </c>
      <c r="I158" s="6">
        <v>46276.5</v>
      </c>
      <c r="J158" s="6" t="s">
        <v>142</v>
      </c>
      <c r="K158" s="6" t="s">
        <v>578</v>
      </c>
      <c r="L158" s="34">
        <v>1538.6399999999999</v>
      </c>
      <c r="M158" s="22">
        <v>406</v>
      </c>
      <c r="N158" s="13">
        <v>3.5</v>
      </c>
      <c r="O158" s="32">
        <f>Tabela13[[#This Row],[padrão_de_diária]]*Tabela13[[#This Row],[número_de_diárias]]</f>
        <v>1421</v>
      </c>
      <c r="P158" s="29">
        <f>IFERROR(IF(Tabela13[[#This Row],[valor_total_das_passagens]]+Tabela13[[#This Row],[valor_total_diárias]]=0,0,Tabela13[[#This Row],[valor_total_das_passagens]]+Tabela13[[#This Row],[valor_total_diárias]]),0)</f>
        <v>2959.64</v>
      </c>
      <c r="Q158" s="30" t="s">
        <v>138</v>
      </c>
      <c r="R158" s="31" t="s">
        <v>227</v>
      </c>
      <c r="S158" s="40"/>
    </row>
    <row r="159" spans="1:19" s="9" customFormat="1" ht="15.95" customHeight="1" x14ac:dyDescent="0.25">
      <c r="A159" s="2">
        <f t="shared" si="2"/>
        <v>158</v>
      </c>
      <c r="B159" s="2" t="s">
        <v>24</v>
      </c>
      <c r="C159" s="3" t="s">
        <v>264</v>
      </c>
      <c r="D159" s="4" t="s">
        <v>385</v>
      </c>
      <c r="E159" s="3" t="s">
        <v>564</v>
      </c>
      <c r="F159" s="3" t="str">
        <f>IF(Tabela13[[#This Row],[dependência_nav_brasil]]="","",_xlfn.XLOOKUP(Tabela13[[#This Row],[dependência_nav_brasil]],Tabela1[DNB],Tabela1[Aeroporto],"",0,1))</f>
        <v>Vitória/ES</v>
      </c>
      <c r="G159" s="3" t="s">
        <v>233</v>
      </c>
      <c r="H159" s="6">
        <v>46273</v>
      </c>
      <c r="I159" s="6">
        <v>46276.5</v>
      </c>
      <c r="J159" s="6" t="s">
        <v>142</v>
      </c>
      <c r="K159" s="6" t="s">
        <v>578</v>
      </c>
      <c r="L159" s="34">
        <v>1538.6399999999999</v>
      </c>
      <c r="M159" s="22">
        <v>406</v>
      </c>
      <c r="N159" s="13">
        <v>3.5</v>
      </c>
      <c r="O159" s="32">
        <f>Tabela13[[#This Row],[padrão_de_diária]]*Tabela13[[#This Row],[número_de_diárias]]</f>
        <v>1421</v>
      </c>
      <c r="P159" s="29">
        <f>IFERROR(IF(Tabela13[[#This Row],[valor_total_das_passagens]]+Tabela13[[#This Row],[valor_total_diárias]]=0,0,Tabela13[[#This Row],[valor_total_das_passagens]]+Tabela13[[#This Row],[valor_total_diárias]]),0)</f>
        <v>2959.64</v>
      </c>
      <c r="Q159" s="30" t="s">
        <v>138</v>
      </c>
      <c r="R159" s="31" t="s">
        <v>227</v>
      </c>
      <c r="S159" s="40"/>
    </row>
    <row r="160" spans="1:19" s="9" customFormat="1" ht="15.95" customHeight="1" x14ac:dyDescent="0.25">
      <c r="A160" s="2">
        <f t="shared" si="2"/>
        <v>159</v>
      </c>
      <c r="B160" s="2" t="s">
        <v>24</v>
      </c>
      <c r="C160" s="3" t="s">
        <v>194</v>
      </c>
      <c r="D160" s="4" t="s">
        <v>217</v>
      </c>
      <c r="E160" s="3" t="s">
        <v>566</v>
      </c>
      <c r="F160" s="3" t="str">
        <f>IF(Tabela13[[#This Row],[dependência_nav_brasil]]="","",_xlfn.XLOOKUP(Tabela13[[#This Row],[dependência_nav_brasil]],Tabela1[DNB],Tabela1[Aeroporto],"",0,1))</f>
        <v>Vitória/ES</v>
      </c>
      <c r="G160" s="3" t="s">
        <v>233</v>
      </c>
      <c r="H160" s="6">
        <v>46280</v>
      </c>
      <c r="I160" s="6">
        <v>46283.5</v>
      </c>
      <c r="J160" s="6" t="s">
        <v>142</v>
      </c>
      <c r="K160" s="6" t="s">
        <v>590</v>
      </c>
      <c r="L160" s="34">
        <v>1239.4599999999998</v>
      </c>
      <c r="M160" s="22">
        <v>514</v>
      </c>
      <c r="N160" s="13">
        <v>3.5</v>
      </c>
      <c r="O160" s="32">
        <f>Tabela13[[#This Row],[padrão_de_diária]]*Tabela13[[#This Row],[número_de_diárias]]</f>
        <v>1799</v>
      </c>
      <c r="P160" s="29">
        <f>IFERROR(IF(Tabela13[[#This Row],[valor_total_das_passagens]]+Tabela13[[#This Row],[valor_total_diárias]]=0,0,Tabela13[[#This Row],[valor_total_das_passagens]]+Tabela13[[#This Row],[valor_total_diárias]]),0)</f>
        <v>3038.46</v>
      </c>
      <c r="Q160" s="30" t="s">
        <v>138</v>
      </c>
      <c r="R160" s="31" t="s">
        <v>227</v>
      </c>
      <c r="S160" s="40"/>
    </row>
    <row r="161" spans="1:19" s="9" customFormat="1" ht="15.95" customHeight="1" x14ac:dyDescent="0.25">
      <c r="A161" s="2">
        <f t="shared" si="2"/>
        <v>160</v>
      </c>
      <c r="B161" s="2" t="s">
        <v>24</v>
      </c>
      <c r="C161" s="3" t="s">
        <v>195</v>
      </c>
      <c r="D161" s="4" t="s">
        <v>218</v>
      </c>
      <c r="E161" s="3" t="s">
        <v>232</v>
      </c>
      <c r="F161" s="3" t="str">
        <f>IF(Tabela13[[#This Row],[dependência_nav_brasil]]="","",_xlfn.XLOOKUP(Tabela13[[#This Row],[dependência_nav_brasil]],Tabela1[DNB],Tabela1[Aeroporto],"",0,1))</f>
        <v>Vitória/ES</v>
      </c>
      <c r="G161" s="3" t="s">
        <v>233</v>
      </c>
      <c r="H161" s="6">
        <v>46280</v>
      </c>
      <c r="I161" s="6">
        <v>46283.5</v>
      </c>
      <c r="J161" s="6" t="s">
        <v>142</v>
      </c>
      <c r="K161" s="6" t="s">
        <v>590</v>
      </c>
      <c r="L161" s="34">
        <v>1239.4599999999998</v>
      </c>
      <c r="M161" s="22">
        <v>406</v>
      </c>
      <c r="N161" s="13">
        <v>3.5</v>
      </c>
      <c r="O161" s="32">
        <f>Tabela13[[#This Row],[padrão_de_diária]]*Tabela13[[#This Row],[número_de_diárias]]</f>
        <v>1421</v>
      </c>
      <c r="P161" s="29">
        <f>IFERROR(IF(Tabela13[[#This Row],[valor_total_das_passagens]]+Tabela13[[#This Row],[valor_total_diárias]]=0,0,Tabela13[[#This Row],[valor_total_das_passagens]]+Tabela13[[#This Row],[valor_total_diárias]]),0)</f>
        <v>2660.46</v>
      </c>
      <c r="Q161" s="30" t="s">
        <v>138</v>
      </c>
      <c r="R161" s="31" t="s">
        <v>227</v>
      </c>
      <c r="S161" s="40"/>
    </row>
    <row r="162" spans="1:19" s="9" customFormat="1" ht="15.95" customHeight="1" x14ac:dyDescent="0.25">
      <c r="A162" s="2">
        <f t="shared" si="2"/>
        <v>161</v>
      </c>
      <c r="B162" s="2" t="s">
        <v>24</v>
      </c>
      <c r="C162" s="3" t="s">
        <v>267</v>
      </c>
      <c r="D162" s="4" t="s">
        <v>388</v>
      </c>
      <c r="E162" s="3" t="s">
        <v>564</v>
      </c>
      <c r="F162" s="3" t="str">
        <f>IF(Tabela13[[#This Row],[dependência_nav_brasil]]="","",_xlfn.XLOOKUP(Tabela13[[#This Row],[dependência_nav_brasil]],Tabela1[DNB],Tabela1[Aeroporto],"",0,1))</f>
        <v>Vitória/ES</v>
      </c>
      <c r="G162" s="3" t="s">
        <v>233</v>
      </c>
      <c r="H162" s="6">
        <v>46280</v>
      </c>
      <c r="I162" s="6">
        <v>46283.5</v>
      </c>
      <c r="J162" s="6" t="s">
        <v>142</v>
      </c>
      <c r="K162" s="6" t="s">
        <v>590</v>
      </c>
      <c r="L162" s="34">
        <v>1239.4599999999998</v>
      </c>
      <c r="M162" s="22">
        <v>406</v>
      </c>
      <c r="N162" s="13">
        <v>3.5</v>
      </c>
      <c r="O162" s="32">
        <f>Tabela13[[#This Row],[padrão_de_diária]]*Tabela13[[#This Row],[número_de_diárias]]</f>
        <v>1421</v>
      </c>
      <c r="P162" s="29">
        <f>IFERROR(IF(Tabela13[[#This Row],[valor_total_das_passagens]]+Tabela13[[#This Row],[valor_total_diárias]]=0,0,Tabela13[[#This Row],[valor_total_das_passagens]]+Tabela13[[#This Row],[valor_total_diárias]]),0)</f>
        <v>2660.46</v>
      </c>
      <c r="Q162" s="30" t="s">
        <v>138</v>
      </c>
      <c r="R162" s="31" t="s">
        <v>227</v>
      </c>
      <c r="S162" s="40"/>
    </row>
    <row r="163" spans="1:19" s="9" customFormat="1" ht="15.95" customHeight="1" x14ac:dyDescent="0.25">
      <c r="A163" s="2">
        <f t="shared" si="2"/>
        <v>162</v>
      </c>
      <c r="B163" s="2" t="s">
        <v>24</v>
      </c>
      <c r="C163" s="3" t="s">
        <v>268</v>
      </c>
      <c r="D163" s="4" t="s">
        <v>389</v>
      </c>
      <c r="E163" s="3" t="s">
        <v>564</v>
      </c>
      <c r="F163" s="3" t="str">
        <f>IF(Tabela13[[#This Row],[dependência_nav_brasil]]="","",_xlfn.XLOOKUP(Tabela13[[#This Row],[dependência_nav_brasil]],Tabela1[DNB],Tabela1[Aeroporto],"",0,1))</f>
        <v>Vitória/ES</v>
      </c>
      <c r="G163" s="3" t="s">
        <v>233</v>
      </c>
      <c r="H163" s="6">
        <v>46280</v>
      </c>
      <c r="I163" s="6">
        <v>46283.5</v>
      </c>
      <c r="J163" s="6" t="s">
        <v>142</v>
      </c>
      <c r="K163" s="6" t="s">
        <v>590</v>
      </c>
      <c r="L163" s="34">
        <v>1239.4599999999998</v>
      </c>
      <c r="M163" s="22">
        <v>406</v>
      </c>
      <c r="N163" s="13">
        <v>3.5</v>
      </c>
      <c r="O163" s="32">
        <f>Tabela13[[#This Row],[padrão_de_diária]]*Tabela13[[#This Row],[número_de_diárias]]</f>
        <v>1421</v>
      </c>
      <c r="P163" s="29">
        <f>IFERROR(IF(Tabela13[[#This Row],[valor_total_das_passagens]]+Tabela13[[#This Row],[valor_total_diárias]]=0,0,Tabela13[[#This Row],[valor_total_das_passagens]]+Tabela13[[#This Row],[valor_total_diárias]]),0)</f>
        <v>2660.46</v>
      </c>
      <c r="Q163" s="30" t="s">
        <v>138</v>
      </c>
      <c r="R163" s="31" t="s">
        <v>227</v>
      </c>
      <c r="S163" s="40"/>
    </row>
    <row r="164" spans="1:19" s="9" customFormat="1" ht="15.95" customHeight="1" x14ac:dyDescent="0.25">
      <c r="A164" s="2">
        <f t="shared" si="2"/>
        <v>163</v>
      </c>
      <c r="B164" s="2" t="s">
        <v>24</v>
      </c>
      <c r="C164" s="3" t="s">
        <v>269</v>
      </c>
      <c r="D164" s="4" t="s">
        <v>390</v>
      </c>
      <c r="E164" s="3" t="s">
        <v>564</v>
      </c>
      <c r="F164" s="3" t="str">
        <f>IF(Tabela13[[#This Row],[dependência_nav_brasil]]="","",_xlfn.XLOOKUP(Tabela13[[#This Row],[dependência_nav_brasil]],Tabela1[DNB],Tabela1[Aeroporto],"",0,1))</f>
        <v>Vitória/ES</v>
      </c>
      <c r="G164" s="3" t="s">
        <v>233</v>
      </c>
      <c r="H164" s="6">
        <v>46280</v>
      </c>
      <c r="I164" s="6">
        <v>46283.5</v>
      </c>
      <c r="J164" s="6" t="s">
        <v>142</v>
      </c>
      <c r="K164" s="6" t="s">
        <v>590</v>
      </c>
      <c r="L164" s="34">
        <v>1239.4599999999998</v>
      </c>
      <c r="M164" s="22">
        <v>406</v>
      </c>
      <c r="N164" s="13">
        <v>3.5</v>
      </c>
      <c r="O164" s="32">
        <f>Tabela13[[#This Row],[padrão_de_diária]]*Tabela13[[#This Row],[número_de_diárias]]</f>
        <v>1421</v>
      </c>
      <c r="P164" s="29">
        <f>IFERROR(IF(Tabela13[[#This Row],[valor_total_das_passagens]]+Tabela13[[#This Row],[valor_total_diárias]]=0,0,Tabela13[[#This Row],[valor_total_das_passagens]]+Tabela13[[#This Row],[valor_total_diárias]]),0)</f>
        <v>2660.46</v>
      </c>
      <c r="Q164" s="30" t="s">
        <v>138</v>
      </c>
      <c r="R164" s="31" t="s">
        <v>227</v>
      </c>
      <c r="S164" s="40"/>
    </row>
    <row r="165" spans="1:19" s="9" customFormat="1" ht="15.95" customHeight="1" x14ac:dyDescent="0.25">
      <c r="A165" s="2">
        <f t="shared" si="2"/>
        <v>164</v>
      </c>
      <c r="B165" s="2" t="s">
        <v>24</v>
      </c>
      <c r="C165" s="3" t="s">
        <v>284</v>
      </c>
      <c r="D165" s="4" t="s">
        <v>405</v>
      </c>
      <c r="E165" s="3" t="s">
        <v>564</v>
      </c>
      <c r="F165" s="3" t="str">
        <f>IF(Tabela13[[#This Row],[dependência_nav_brasil]]="","",_xlfn.XLOOKUP(Tabela13[[#This Row],[dependência_nav_brasil]],Tabela1[DNB],Tabela1[Aeroporto],"",0,1))</f>
        <v>Vitória/ES</v>
      </c>
      <c r="G165" s="3" t="s">
        <v>111</v>
      </c>
      <c r="H165" s="6">
        <v>46281</v>
      </c>
      <c r="I165" s="6">
        <v>46281.5</v>
      </c>
      <c r="J165" s="6" t="s">
        <v>139</v>
      </c>
      <c r="K165" s="6" t="s">
        <v>590</v>
      </c>
      <c r="L165" s="34">
        <v>1267.03</v>
      </c>
      <c r="M165" s="22">
        <v>406</v>
      </c>
      <c r="N165" s="13">
        <v>0.5</v>
      </c>
      <c r="O165" s="32">
        <f>Tabela13[[#This Row],[padrão_de_diária]]*Tabela13[[#This Row],[número_de_diárias]]</f>
        <v>203</v>
      </c>
      <c r="P165" s="29">
        <f>IFERROR(IF(Tabela13[[#This Row],[valor_total_das_passagens]]+Tabela13[[#This Row],[valor_total_diárias]]=0,0,Tabela13[[#This Row],[valor_total_das_passagens]]+Tabela13[[#This Row],[valor_total_diárias]]),0)</f>
        <v>1470.03</v>
      </c>
      <c r="Q165" s="30" t="s">
        <v>116</v>
      </c>
      <c r="R165" s="31" t="s">
        <v>525</v>
      </c>
      <c r="S165" s="40"/>
    </row>
    <row r="166" spans="1:19" s="9" customFormat="1" ht="15.95" customHeight="1" x14ac:dyDescent="0.25">
      <c r="A166" s="2">
        <f t="shared" si="2"/>
        <v>165</v>
      </c>
      <c r="B166" s="2" t="s">
        <v>24</v>
      </c>
      <c r="C166" s="3" t="s">
        <v>298</v>
      </c>
      <c r="D166" s="4" t="s">
        <v>419</v>
      </c>
      <c r="E166" s="3" t="s">
        <v>564</v>
      </c>
      <c r="F166" s="3" t="str">
        <f>IF(Tabela13[[#This Row],[dependência_nav_brasil]]="","",_xlfn.XLOOKUP(Tabela13[[#This Row],[dependência_nav_brasil]],Tabela1[DNB],Tabela1[Aeroporto],"",0,1))</f>
        <v>Vitória/ES</v>
      </c>
      <c r="G166" s="3" t="s">
        <v>110</v>
      </c>
      <c r="H166" s="6">
        <v>46286</v>
      </c>
      <c r="I166" s="6">
        <v>46287.5</v>
      </c>
      <c r="J166" s="6" t="s">
        <v>139</v>
      </c>
      <c r="K166" s="6" t="s">
        <v>590</v>
      </c>
      <c r="L166" s="34">
        <v>1041.8</v>
      </c>
      <c r="M166" s="22">
        <v>406</v>
      </c>
      <c r="N166" s="13">
        <v>1.5</v>
      </c>
      <c r="O166" s="32">
        <f>Tabela13[[#This Row],[padrão_de_diária]]*Tabela13[[#This Row],[número_de_diárias]]</f>
        <v>609</v>
      </c>
      <c r="P166" s="29">
        <f>IFERROR(IF(Tabela13[[#This Row],[valor_total_das_passagens]]+Tabela13[[#This Row],[valor_total_diárias]]=0,0,Tabela13[[#This Row],[valor_total_das_passagens]]+Tabela13[[#This Row],[valor_total_diárias]]),0)</f>
        <v>1650.8</v>
      </c>
      <c r="Q166" s="30" t="s">
        <v>116</v>
      </c>
      <c r="R166" s="31" t="s">
        <v>117</v>
      </c>
      <c r="S166" s="40"/>
    </row>
    <row r="167" spans="1:19" s="9" customFormat="1" ht="15.95" customHeight="1" x14ac:dyDescent="0.25">
      <c r="A167" s="2">
        <f t="shared" si="2"/>
        <v>166</v>
      </c>
      <c r="B167" s="2" t="s">
        <v>24</v>
      </c>
      <c r="C167" s="3" t="s">
        <v>299</v>
      </c>
      <c r="D167" s="4" t="s">
        <v>420</v>
      </c>
      <c r="E167" s="3" t="s">
        <v>564</v>
      </c>
      <c r="F167" s="3" t="str">
        <f>IF(Tabela13[[#This Row],[dependência_nav_brasil]]="","",_xlfn.XLOOKUP(Tabela13[[#This Row],[dependência_nav_brasil]],Tabela1[DNB],Tabela1[Aeroporto],"",0,1))</f>
        <v>Vitória/ES</v>
      </c>
      <c r="G167" s="3" t="s">
        <v>110</v>
      </c>
      <c r="H167" s="6">
        <v>46288</v>
      </c>
      <c r="I167" s="6">
        <v>46289.5</v>
      </c>
      <c r="J167" s="6" t="s">
        <v>139</v>
      </c>
      <c r="K167" s="6" t="s">
        <v>578</v>
      </c>
      <c r="L167" s="34">
        <v>2174.2800000000002</v>
      </c>
      <c r="M167" s="22">
        <v>406</v>
      </c>
      <c r="N167" s="13">
        <v>1.5</v>
      </c>
      <c r="O167" s="32">
        <f>Tabela13[[#This Row],[padrão_de_diária]]*Tabela13[[#This Row],[número_de_diárias]]</f>
        <v>609</v>
      </c>
      <c r="P167" s="29">
        <f>IFERROR(IF(Tabela13[[#This Row],[valor_total_das_passagens]]+Tabela13[[#This Row],[valor_total_diárias]]=0,0,Tabela13[[#This Row],[valor_total_das_passagens]]+Tabela13[[#This Row],[valor_total_diárias]]),0)</f>
        <v>2783.28</v>
      </c>
      <c r="Q167" s="30" t="s">
        <v>116</v>
      </c>
      <c r="R167" s="31" t="s">
        <v>117</v>
      </c>
      <c r="S167" s="40"/>
    </row>
    <row r="168" spans="1:19" s="9" customFormat="1" ht="15.95" customHeight="1" x14ac:dyDescent="0.25">
      <c r="A168" s="2">
        <f t="shared" si="2"/>
        <v>167</v>
      </c>
      <c r="B168" s="2" t="s">
        <v>24</v>
      </c>
      <c r="C168" s="3" t="s">
        <v>192</v>
      </c>
      <c r="D168" s="4" t="s">
        <v>215</v>
      </c>
      <c r="E168" s="3" t="s">
        <v>564</v>
      </c>
      <c r="F168" s="3" t="str">
        <f>IF(Tabela13[[#This Row],[dependência_nav_brasil]]="","",_xlfn.XLOOKUP(Tabela13[[#This Row],[dependência_nav_brasil]],Tabela1[DNB],Tabela1[Aeroporto],"",0,1))</f>
        <v>Vitória/ES</v>
      </c>
      <c r="G168" s="3" t="s">
        <v>110</v>
      </c>
      <c r="H168" s="6">
        <v>46293</v>
      </c>
      <c r="I168" s="6">
        <v>46294.5</v>
      </c>
      <c r="J168" s="6" t="s">
        <v>139</v>
      </c>
      <c r="K168" s="6" t="s">
        <v>578</v>
      </c>
      <c r="L168" s="34">
        <v>1641.8</v>
      </c>
      <c r="M168" s="22">
        <v>406</v>
      </c>
      <c r="N168" s="13">
        <v>1.5</v>
      </c>
      <c r="O168" s="32">
        <f>Tabela13[[#This Row],[padrão_de_diária]]*Tabela13[[#This Row],[número_de_diárias]]</f>
        <v>609</v>
      </c>
      <c r="P168" s="29">
        <f>IFERROR(IF(Tabela13[[#This Row],[valor_total_das_passagens]]+Tabela13[[#This Row],[valor_total_diárias]]=0,0,Tabela13[[#This Row],[valor_total_das_passagens]]+Tabela13[[#This Row],[valor_total_diárias]]),0)</f>
        <v>2250.8000000000002</v>
      </c>
      <c r="Q168" s="30" t="s">
        <v>116</v>
      </c>
      <c r="R168" s="31" t="s">
        <v>117</v>
      </c>
      <c r="S168" s="40"/>
    </row>
    <row r="169" spans="1:19" s="9" customFormat="1" ht="15.95" customHeight="1" x14ac:dyDescent="0.25">
      <c r="A169" s="2">
        <f t="shared" si="2"/>
        <v>168</v>
      </c>
      <c r="B169" s="2" t="s">
        <v>24</v>
      </c>
      <c r="C169" s="3" t="s">
        <v>303</v>
      </c>
      <c r="D169" s="4" t="s">
        <v>424</v>
      </c>
      <c r="E169" s="3" t="s">
        <v>564</v>
      </c>
      <c r="F169" s="3" t="str">
        <f>IF(Tabela13[[#This Row],[dependência_nav_brasil]]="","",_xlfn.XLOOKUP(Tabela13[[#This Row],[dependência_nav_brasil]],Tabela1[DNB],Tabela1[Aeroporto],"",0,1))</f>
        <v>Vitória/ES</v>
      </c>
      <c r="G169" s="3" t="s">
        <v>110</v>
      </c>
      <c r="H169" s="6">
        <v>46288</v>
      </c>
      <c r="I169" s="6">
        <v>46289.5</v>
      </c>
      <c r="J169" s="6" t="s">
        <v>139</v>
      </c>
      <c r="K169" s="6" t="s">
        <v>578</v>
      </c>
      <c r="L169" s="34">
        <v>2174.2800000000002</v>
      </c>
      <c r="M169" s="22">
        <v>406</v>
      </c>
      <c r="N169" s="13">
        <v>1.5</v>
      </c>
      <c r="O169" s="32">
        <f>Tabela13[[#This Row],[padrão_de_diária]]*Tabela13[[#This Row],[número_de_diárias]]</f>
        <v>609</v>
      </c>
      <c r="P169" s="29">
        <f>IFERROR(IF(Tabela13[[#This Row],[valor_total_das_passagens]]+Tabela13[[#This Row],[valor_total_diárias]]=0,0,Tabela13[[#This Row],[valor_total_das_passagens]]+Tabela13[[#This Row],[valor_total_diárias]]),0)</f>
        <v>2783.28</v>
      </c>
      <c r="Q169" s="30" t="s">
        <v>116</v>
      </c>
      <c r="R169" s="31" t="s">
        <v>117</v>
      </c>
      <c r="S169" s="40"/>
    </row>
    <row r="170" spans="1:19" s="9" customFormat="1" ht="15.95" customHeight="1" x14ac:dyDescent="0.25">
      <c r="A170" s="2">
        <f t="shared" si="2"/>
        <v>169</v>
      </c>
      <c r="B170" s="2" t="s">
        <v>24</v>
      </c>
      <c r="C170" s="3" t="s">
        <v>267</v>
      </c>
      <c r="D170" s="4" t="s">
        <v>388</v>
      </c>
      <c r="E170" s="3" t="s">
        <v>564</v>
      </c>
      <c r="F170" s="3" t="str">
        <f>IF(Tabela13[[#This Row],[dependência_nav_brasil]]="","",_xlfn.XLOOKUP(Tabela13[[#This Row],[dependência_nav_brasil]],Tabela1[DNB],Tabela1[Aeroporto],"",0,1))</f>
        <v>Vitória/ES</v>
      </c>
      <c r="G170" s="3" t="s">
        <v>110</v>
      </c>
      <c r="H170" s="6">
        <v>46295</v>
      </c>
      <c r="I170" s="6">
        <v>46296.5</v>
      </c>
      <c r="J170" s="6" t="s">
        <v>139</v>
      </c>
      <c r="K170" s="6" t="s">
        <v>590</v>
      </c>
      <c r="L170" s="34">
        <v>1636.78</v>
      </c>
      <c r="M170" s="22">
        <v>406</v>
      </c>
      <c r="N170" s="13">
        <v>1.5</v>
      </c>
      <c r="O170" s="32">
        <f>Tabela13[[#This Row],[padrão_de_diária]]*Tabela13[[#This Row],[número_de_diárias]]</f>
        <v>609</v>
      </c>
      <c r="P170" s="29">
        <f>IFERROR(IF(Tabela13[[#This Row],[valor_total_das_passagens]]+Tabela13[[#This Row],[valor_total_diárias]]=0,0,Tabela13[[#This Row],[valor_total_das_passagens]]+Tabela13[[#This Row],[valor_total_diárias]]),0)</f>
        <v>2245.7799999999997</v>
      </c>
      <c r="Q170" s="30" t="s">
        <v>116</v>
      </c>
      <c r="R170" s="31" t="s">
        <v>117</v>
      </c>
      <c r="S170" s="40"/>
    </row>
    <row r="171" spans="1:19" s="9" customFormat="1" ht="15.95" customHeight="1" x14ac:dyDescent="0.25">
      <c r="A171" s="2">
        <f t="shared" si="2"/>
        <v>170</v>
      </c>
      <c r="B171" s="2" t="s">
        <v>24</v>
      </c>
      <c r="C171" s="3" t="s">
        <v>304</v>
      </c>
      <c r="D171" s="4" t="s">
        <v>425</v>
      </c>
      <c r="E171" s="3" t="s">
        <v>564</v>
      </c>
      <c r="F171" s="3" t="str">
        <f>IF(Tabela13[[#This Row],[dependência_nav_brasil]]="","",_xlfn.XLOOKUP(Tabela13[[#This Row],[dependência_nav_brasil]],Tabela1[DNB],Tabela1[Aeroporto],"",0,1))</f>
        <v>Vitória/ES</v>
      </c>
      <c r="G171" s="3" t="s">
        <v>110</v>
      </c>
      <c r="H171" s="6">
        <v>46293</v>
      </c>
      <c r="I171" s="6">
        <v>46294.5</v>
      </c>
      <c r="J171" s="6" t="s">
        <v>139</v>
      </c>
      <c r="K171" s="6" t="s">
        <v>578</v>
      </c>
      <c r="L171" s="34">
        <v>1641.8</v>
      </c>
      <c r="M171" s="22">
        <v>406</v>
      </c>
      <c r="N171" s="13">
        <v>1.5</v>
      </c>
      <c r="O171" s="32">
        <f>Tabela13[[#This Row],[padrão_de_diária]]*Tabela13[[#This Row],[número_de_diárias]]</f>
        <v>609</v>
      </c>
      <c r="P171" s="29">
        <f>IFERROR(IF(Tabela13[[#This Row],[valor_total_das_passagens]]+Tabela13[[#This Row],[valor_total_diárias]]=0,0,Tabela13[[#This Row],[valor_total_das_passagens]]+Tabela13[[#This Row],[valor_total_diárias]]),0)</f>
        <v>2250.8000000000002</v>
      </c>
      <c r="Q171" s="30" t="s">
        <v>116</v>
      </c>
      <c r="R171" s="31" t="s">
        <v>117</v>
      </c>
      <c r="S171" s="40"/>
    </row>
    <row r="172" spans="1:19" s="9" customFormat="1" ht="15.95" customHeight="1" x14ac:dyDescent="0.25">
      <c r="A172" s="2">
        <f t="shared" si="2"/>
        <v>171</v>
      </c>
      <c r="B172" s="2" t="s">
        <v>24</v>
      </c>
      <c r="C172" s="3" t="s">
        <v>120</v>
      </c>
      <c r="D172" s="4" t="s">
        <v>121</v>
      </c>
      <c r="E172" s="3" t="s">
        <v>564</v>
      </c>
      <c r="F172" s="3" t="str">
        <f>IF(Tabela13[[#This Row],[dependência_nav_brasil]]="","",_xlfn.XLOOKUP(Tabela13[[#This Row],[dependência_nav_brasil]],Tabela1[DNB],Tabela1[Aeroporto],"",0,1))</f>
        <v>Vitória/ES</v>
      </c>
      <c r="G172" s="3" t="s">
        <v>157</v>
      </c>
      <c r="H172" s="6">
        <v>46290</v>
      </c>
      <c r="I172" s="6">
        <v>46293</v>
      </c>
      <c r="J172" s="6" t="s">
        <v>139</v>
      </c>
      <c r="K172" s="6" t="s">
        <v>578</v>
      </c>
      <c r="L172" s="34">
        <v>1644.15</v>
      </c>
      <c r="M172" s="22">
        <v>406</v>
      </c>
      <c r="N172" s="13">
        <v>0</v>
      </c>
      <c r="O172" s="32">
        <f>Tabela13[[#This Row],[padrão_de_diária]]*Tabela13[[#This Row],[número_de_diárias]]</f>
        <v>0</v>
      </c>
      <c r="P172" s="29">
        <f>IFERROR(IF(Tabela13[[#This Row],[valor_total_das_passagens]]+Tabela13[[#This Row],[valor_total_diárias]]=0,0,Tabela13[[#This Row],[valor_total_das_passagens]]+Tabela13[[#This Row],[valor_total_diárias]]),0)</f>
        <v>1644.15</v>
      </c>
      <c r="Q172" s="30" t="s">
        <v>116</v>
      </c>
      <c r="R172" s="31" t="s">
        <v>520</v>
      </c>
      <c r="S172" s="40"/>
    </row>
    <row r="173" spans="1:19" s="9" customFormat="1" ht="15.95" customHeight="1" x14ac:dyDescent="0.25">
      <c r="A173" s="2">
        <f t="shared" si="2"/>
        <v>172</v>
      </c>
      <c r="B173" s="2" t="s">
        <v>24</v>
      </c>
      <c r="C173" s="3" t="s">
        <v>120</v>
      </c>
      <c r="D173" s="4" t="s">
        <v>121</v>
      </c>
      <c r="E173" s="3" t="s">
        <v>564</v>
      </c>
      <c r="F173" s="3" t="str">
        <f>IF(Tabela13[[#This Row],[dependência_nav_brasil]]="","",_xlfn.XLOOKUP(Tabela13[[#This Row],[dependência_nav_brasil]],Tabela1[DNB],Tabela1[Aeroporto],"",0,1))</f>
        <v>Vitória/ES</v>
      </c>
      <c r="G173" s="3" t="s">
        <v>111</v>
      </c>
      <c r="H173" s="6">
        <v>46287</v>
      </c>
      <c r="I173" s="6">
        <v>46288.5</v>
      </c>
      <c r="J173" s="6" t="s">
        <v>139</v>
      </c>
      <c r="K173" s="6" t="s">
        <v>578</v>
      </c>
      <c r="L173" s="34">
        <v>2229.6400000000003</v>
      </c>
      <c r="M173" s="22">
        <v>406</v>
      </c>
      <c r="N173" s="13">
        <v>1.5</v>
      </c>
      <c r="O173" s="32">
        <f>Tabela13[[#This Row],[padrão_de_diária]]*Tabela13[[#This Row],[número_de_diárias]]</f>
        <v>609</v>
      </c>
      <c r="P173" s="29">
        <f>IFERROR(IF(Tabela13[[#This Row],[valor_total_das_passagens]]+Tabela13[[#This Row],[valor_total_diárias]]=0,0,Tabela13[[#This Row],[valor_total_das_passagens]]+Tabela13[[#This Row],[valor_total_diárias]]),0)</f>
        <v>2838.6400000000003</v>
      </c>
      <c r="Q173" s="30" t="s">
        <v>116</v>
      </c>
      <c r="R173" s="31" t="s">
        <v>117</v>
      </c>
      <c r="S173" s="40"/>
    </row>
    <row r="174" spans="1:19" s="9" customFormat="1" ht="15.95" customHeight="1" x14ac:dyDescent="0.25">
      <c r="A174" s="2">
        <f t="shared" si="2"/>
        <v>173</v>
      </c>
      <c r="B174" s="2" t="s">
        <v>25</v>
      </c>
      <c r="C174" s="3" t="s">
        <v>236</v>
      </c>
      <c r="D174" s="4" t="s">
        <v>359</v>
      </c>
      <c r="E174" s="3" t="s">
        <v>566</v>
      </c>
      <c r="F174" s="3" t="str">
        <f>IF(Tabela13[[#This Row],[dependência_nav_brasil]]="","",_xlfn.XLOOKUP(Tabela13[[#This Row],[dependência_nav_brasil]],Tabela1[DNB],Tabela1[Aeroporto],"",0,1))</f>
        <v>Rio de Janeiro/RJ</v>
      </c>
      <c r="G174" s="3" t="s">
        <v>112</v>
      </c>
      <c r="H174" s="6">
        <v>46280</v>
      </c>
      <c r="I174" s="6">
        <v>46283.5</v>
      </c>
      <c r="J174" s="6" t="s">
        <v>139</v>
      </c>
      <c r="K174" s="6" t="s">
        <v>581</v>
      </c>
      <c r="L174" s="34">
        <v>1374.97</v>
      </c>
      <c r="M174" s="22">
        <v>514</v>
      </c>
      <c r="N174" s="13">
        <v>3.5</v>
      </c>
      <c r="O174" s="32">
        <f>Tabela13[[#This Row],[padrão_de_diária]]*Tabela13[[#This Row],[número_de_diárias]]</f>
        <v>1799</v>
      </c>
      <c r="P174" s="29">
        <f>IFERROR(IF(Tabela13[[#This Row],[valor_total_das_passagens]]+Tabela13[[#This Row],[valor_total_diárias]]=0,0,Tabela13[[#This Row],[valor_total_das_passagens]]+Tabela13[[#This Row],[valor_total_diárias]]),0)</f>
        <v>3173.9700000000003</v>
      </c>
      <c r="Q174" s="30" t="s">
        <v>116</v>
      </c>
      <c r="R174" s="31" t="s">
        <v>501</v>
      </c>
      <c r="S174" s="40"/>
    </row>
    <row r="175" spans="1:19" s="9" customFormat="1" ht="15.95" customHeight="1" x14ac:dyDescent="0.25">
      <c r="A175" s="2">
        <f t="shared" si="2"/>
        <v>174</v>
      </c>
      <c r="B175" s="2" t="s">
        <v>25</v>
      </c>
      <c r="C175" s="3" t="s">
        <v>237</v>
      </c>
      <c r="D175" s="4" t="s">
        <v>360</v>
      </c>
      <c r="E175" s="3" t="s">
        <v>476</v>
      </c>
      <c r="F175" s="3" t="str">
        <f>IF(Tabela13[[#This Row],[dependência_nav_brasil]]="","",_xlfn.XLOOKUP(Tabela13[[#This Row],[dependência_nav_brasil]],Tabela1[DNB],Tabela1[Aeroporto],"",0,1))</f>
        <v>Rio de Janeiro/RJ</v>
      </c>
      <c r="G175" s="3" t="s">
        <v>112</v>
      </c>
      <c r="H175" s="6">
        <v>46280</v>
      </c>
      <c r="I175" s="6">
        <v>46283.5</v>
      </c>
      <c r="J175" s="6" t="s">
        <v>139</v>
      </c>
      <c r="K175" s="6" t="s">
        <v>581</v>
      </c>
      <c r="L175" s="34">
        <v>1374.97</v>
      </c>
      <c r="M175" s="22">
        <v>514</v>
      </c>
      <c r="N175" s="13">
        <v>3.5</v>
      </c>
      <c r="O175" s="32">
        <f>Tabela13[[#This Row],[padrão_de_diária]]*Tabela13[[#This Row],[número_de_diárias]]</f>
        <v>1799</v>
      </c>
      <c r="P175" s="29">
        <f>IFERROR(IF(Tabela13[[#This Row],[valor_total_das_passagens]]+Tabela13[[#This Row],[valor_total_diárias]]=0,0,Tabela13[[#This Row],[valor_total_das_passagens]]+Tabela13[[#This Row],[valor_total_diárias]]),0)</f>
        <v>3173.9700000000003</v>
      </c>
      <c r="Q175" s="30" t="s">
        <v>116</v>
      </c>
      <c r="R175" s="31" t="s">
        <v>502</v>
      </c>
      <c r="S175" s="40"/>
    </row>
    <row r="176" spans="1:19" ht="15.95" customHeight="1" x14ac:dyDescent="0.25">
      <c r="A176" s="2">
        <f t="shared" si="2"/>
        <v>175</v>
      </c>
      <c r="B176" s="2" t="s">
        <v>25</v>
      </c>
      <c r="C176" s="3" t="s">
        <v>239</v>
      </c>
      <c r="D176" s="4" t="s">
        <v>362</v>
      </c>
      <c r="E176" s="3" t="s">
        <v>477</v>
      </c>
      <c r="F176" s="3" t="str">
        <f>IF(Tabela13[[#This Row],[dependência_nav_brasil]]="","",_xlfn.XLOOKUP(Tabela13[[#This Row],[dependência_nav_brasil]],Tabela1[DNB],Tabela1[Aeroporto],"",0,1))</f>
        <v>Rio de Janeiro/RJ</v>
      </c>
      <c r="G176" s="3" t="s">
        <v>112</v>
      </c>
      <c r="H176" s="6">
        <v>46280</v>
      </c>
      <c r="I176" s="6">
        <v>46283.5</v>
      </c>
      <c r="J176" s="6" t="s">
        <v>139</v>
      </c>
      <c r="K176" s="6" t="s">
        <v>581</v>
      </c>
      <c r="L176" s="34">
        <v>1911.97</v>
      </c>
      <c r="M176" s="22">
        <v>438</v>
      </c>
      <c r="N176" s="13">
        <v>3.5</v>
      </c>
      <c r="O176" s="32">
        <f>Tabela13[[#This Row],[padrão_de_diária]]*Tabela13[[#This Row],[número_de_diárias]]</f>
        <v>1533</v>
      </c>
      <c r="P176" s="29">
        <f>IFERROR(IF(Tabela13[[#This Row],[valor_total_das_passagens]]+Tabela13[[#This Row],[valor_total_diárias]]=0,0,Tabela13[[#This Row],[valor_total_das_passagens]]+Tabela13[[#This Row],[valor_total_diárias]]),0)</f>
        <v>3444.9700000000003</v>
      </c>
      <c r="Q176" s="30" t="s">
        <v>116</v>
      </c>
      <c r="R176" s="31" t="s">
        <v>504</v>
      </c>
      <c r="S176" s="40"/>
    </row>
    <row r="177" spans="1:19" ht="15.95" customHeight="1" x14ac:dyDescent="0.25">
      <c r="A177" s="2">
        <f t="shared" si="2"/>
        <v>176</v>
      </c>
      <c r="B177" s="2" t="s">
        <v>25</v>
      </c>
      <c r="C177" s="3" t="s">
        <v>240</v>
      </c>
      <c r="D177" s="4" t="s">
        <v>363</v>
      </c>
      <c r="E177" s="3" t="s">
        <v>478</v>
      </c>
      <c r="F177" s="3" t="str">
        <f>IF(Tabela13[[#This Row],[dependência_nav_brasil]]="","",_xlfn.XLOOKUP(Tabela13[[#This Row],[dependência_nav_brasil]],Tabela1[DNB],Tabela1[Aeroporto],"",0,1))</f>
        <v>Rio de Janeiro/RJ</v>
      </c>
      <c r="G177" s="3" t="s">
        <v>112</v>
      </c>
      <c r="H177" s="6">
        <v>46280</v>
      </c>
      <c r="I177" s="6">
        <v>46283.5</v>
      </c>
      <c r="J177" s="6" t="s">
        <v>139</v>
      </c>
      <c r="K177" s="6" t="s">
        <v>581</v>
      </c>
      <c r="L177" s="34">
        <v>1911.97</v>
      </c>
      <c r="M177" s="22">
        <v>438</v>
      </c>
      <c r="N177" s="13">
        <v>3.5</v>
      </c>
      <c r="O177" s="32">
        <f>Tabela13[[#This Row],[padrão_de_diária]]*Tabela13[[#This Row],[número_de_diárias]]</f>
        <v>1533</v>
      </c>
      <c r="P177" s="29">
        <f>IFERROR(IF(Tabela13[[#This Row],[valor_total_das_passagens]]+Tabela13[[#This Row],[valor_total_diárias]]=0,0,Tabela13[[#This Row],[valor_total_das_passagens]]+Tabela13[[#This Row],[valor_total_diárias]]),0)</f>
        <v>3444.9700000000003</v>
      </c>
      <c r="Q177" s="30" t="s">
        <v>116</v>
      </c>
      <c r="R177" s="31" t="s">
        <v>504</v>
      </c>
      <c r="S177" s="40"/>
    </row>
    <row r="178" spans="1:19" ht="15.95" customHeight="1" x14ac:dyDescent="0.25">
      <c r="A178" s="2">
        <f t="shared" si="2"/>
        <v>177</v>
      </c>
      <c r="B178" s="2" t="s">
        <v>25</v>
      </c>
      <c r="C178" s="3" t="s">
        <v>241</v>
      </c>
      <c r="D178" s="4" t="s">
        <v>364</v>
      </c>
      <c r="E178" s="3" t="s">
        <v>479</v>
      </c>
      <c r="F178" s="3" t="str">
        <f>IF(Tabela13[[#This Row],[dependência_nav_brasil]]="","",_xlfn.XLOOKUP(Tabela13[[#This Row],[dependência_nav_brasil]],Tabela1[DNB],Tabela1[Aeroporto],"",0,1))</f>
        <v>Rio de Janeiro/RJ</v>
      </c>
      <c r="G178" s="3" t="s">
        <v>112</v>
      </c>
      <c r="H178" s="6">
        <v>46280</v>
      </c>
      <c r="I178" s="6">
        <v>46283.5</v>
      </c>
      <c r="J178" s="6" t="s">
        <v>139</v>
      </c>
      <c r="K178" s="6" t="s">
        <v>581</v>
      </c>
      <c r="L178" s="34">
        <v>1911.97</v>
      </c>
      <c r="M178" s="22">
        <v>514</v>
      </c>
      <c r="N178" s="13">
        <v>3.5</v>
      </c>
      <c r="O178" s="32">
        <f>Tabela13[[#This Row],[padrão_de_diária]]*Tabela13[[#This Row],[número_de_diárias]]</f>
        <v>1799</v>
      </c>
      <c r="P178" s="29">
        <f>IFERROR(IF(Tabela13[[#This Row],[valor_total_das_passagens]]+Tabela13[[#This Row],[valor_total_diárias]]=0,0,Tabela13[[#This Row],[valor_total_das_passagens]]+Tabela13[[#This Row],[valor_total_diárias]]),0)</f>
        <v>3710.9700000000003</v>
      </c>
      <c r="Q178" s="30" t="s">
        <v>138</v>
      </c>
      <c r="R178" s="31" t="s">
        <v>505</v>
      </c>
      <c r="S178" s="40"/>
    </row>
    <row r="179" spans="1:19" ht="15.95" customHeight="1" x14ac:dyDescent="0.25">
      <c r="A179" s="2">
        <f t="shared" si="2"/>
        <v>178</v>
      </c>
      <c r="B179" s="2" t="s">
        <v>25</v>
      </c>
      <c r="C179" s="3" t="s">
        <v>185</v>
      </c>
      <c r="D179" s="4" t="s">
        <v>208</v>
      </c>
      <c r="E179" s="3" t="s">
        <v>596</v>
      </c>
      <c r="F179" s="3" t="str">
        <f>IF(Tabela13[[#This Row],[dependência_nav_brasil]]="","",_xlfn.XLOOKUP(Tabela13[[#This Row],[dependência_nav_brasil]],Tabela1[DNB],Tabela1[Aeroporto],"",0,1))</f>
        <v>Rio de Janeiro/RJ</v>
      </c>
      <c r="G179" s="3" t="s">
        <v>127</v>
      </c>
      <c r="H179" s="6">
        <v>46279</v>
      </c>
      <c r="I179" s="6">
        <v>46280.5</v>
      </c>
      <c r="J179" s="6" t="s">
        <v>139</v>
      </c>
      <c r="K179" s="6" t="s">
        <v>590</v>
      </c>
      <c r="L179" s="34">
        <v>1880.8600000000001</v>
      </c>
      <c r="M179" s="22">
        <v>462</v>
      </c>
      <c r="N179" s="13">
        <v>1.5</v>
      </c>
      <c r="O179" s="32">
        <f>Tabela13[[#This Row],[padrão_de_diária]]*Tabela13[[#This Row],[número_de_diárias]]</f>
        <v>693</v>
      </c>
      <c r="P179" s="29">
        <f>IFERROR(IF(Tabela13[[#This Row],[valor_total_das_passagens]]+Tabela13[[#This Row],[valor_total_diárias]]=0,0,Tabela13[[#This Row],[valor_total_das_passagens]]+Tabela13[[#This Row],[valor_total_diárias]]),0)</f>
        <v>2573.86</v>
      </c>
      <c r="Q179" s="30" t="s">
        <v>116</v>
      </c>
      <c r="R179" s="31" t="s">
        <v>518</v>
      </c>
      <c r="S179" s="40"/>
    </row>
    <row r="180" spans="1:19" ht="15.95" customHeight="1" x14ac:dyDescent="0.25">
      <c r="A180" s="2">
        <f t="shared" si="2"/>
        <v>179</v>
      </c>
      <c r="B180" s="2" t="s">
        <v>25</v>
      </c>
      <c r="C180" s="3" t="s">
        <v>162</v>
      </c>
      <c r="D180" s="4" t="s">
        <v>169</v>
      </c>
      <c r="E180" s="3" t="s">
        <v>599</v>
      </c>
      <c r="F180" s="3" t="str">
        <f>IF(Tabela13[[#This Row],[dependência_nav_brasil]]="","",_xlfn.XLOOKUP(Tabela13[[#This Row],[dependência_nav_brasil]],Tabela1[DNB],Tabela1[Aeroporto],"",0,1))</f>
        <v>Rio de Janeiro/RJ</v>
      </c>
      <c r="G180" s="3" t="s">
        <v>112</v>
      </c>
      <c r="H180" s="6">
        <v>46267</v>
      </c>
      <c r="I180" s="6">
        <v>46267.5</v>
      </c>
      <c r="J180" s="6" t="s">
        <v>139</v>
      </c>
      <c r="K180" s="6" t="s">
        <v>591</v>
      </c>
      <c r="L180" s="34">
        <v>5369.97</v>
      </c>
      <c r="M180" s="22">
        <v>514</v>
      </c>
      <c r="N180" s="13">
        <v>0.5</v>
      </c>
      <c r="O180" s="32">
        <f>Tabela13[[#This Row],[padrão_de_diária]]*Tabela13[[#This Row],[número_de_diárias]]</f>
        <v>257</v>
      </c>
      <c r="P180" s="29">
        <f>IFERROR(IF(Tabela13[[#This Row],[valor_total_das_passagens]]+Tabela13[[#This Row],[valor_total_diárias]]=0,0,Tabela13[[#This Row],[valor_total_das_passagens]]+Tabela13[[#This Row],[valor_total_diárias]]),0)</f>
        <v>5626.97</v>
      </c>
      <c r="Q180" s="30" t="s">
        <v>116</v>
      </c>
      <c r="R180" s="31" t="s">
        <v>532</v>
      </c>
      <c r="S180" s="40"/>
    </row>
    <row r="181" spans="1:19" ht="15.95" customHeight="1" x14ac:dyDescent="0.25">
      <c r="A181" s="2">
        <f t="shared" si="2"/>
        <v>180</v>
      </c>
      <c r="B181" s="2" t="s">
        <v>25</v>
      </c>
      <c r="C181" s="3" t="s">
        <v>200</v>
      </c>
      <c r="D181" s="4" t="s">
        <v>223</v>
      </c>
      <c r="E181" s="3" t="s">
        <v>600</v>
      </c>
      <c r="F181" s="3" t="str">
        <f>IF(Tabela13[[#This Row],[dependência_nav_brasil]]="","",_xlfn.XLOOKUP(Tabela13[[#This Row],[dependência_nav_brasil]],Tabela1[DNB],Tabela1[Aeroporto],"",0,1))</f>
        <v>Rio de Janeiro/RJ</v>
      </c>
      <c r="G181" s="3" t="s">
        <v>493</v>
      </c>
      <c r="H181" s="6">
        <v>46273</v>
      </c>
      <c r="I181" s="6">
        <v>46276.5</v>
      </c>
      <c r="J181" s="6" t="s">
        <v>139</v>
      </c>
      <c r="K181" s="6" t="s">
        <v>592</v>
      </c>
      <c r="L181" s="34">
        <v>2720.3399999999997</v>
      </c>
      <c r="M181" s="22">
        <v>406</v>
      </c>
      <c r="N181" s="13">
        <v>3.5</v>
      </c>
      <c r="O181" s="32">
        <f>Tabela13[[#This Row],[padrão_de_diária]]*Tabela13[[#This Row],[número_de_diárias]]</f>
        <v>1421</v>
      </c>
      <c r="P181" s="29">
        <f>IFERROR(IF(Tabela13[[#This Row],[valor_total_das_passagens]]+Tabela13[[#This Row],[valor_total_diárias]]=0,0,Tabela13[[#This Row],[valor_total_das_passagens]]+Tabela13[[#This Row],[valor_total_diárias]]),0)</f>
        <v>4141.34</v>
      </c>
      <c r="Q181" s="30" t="s">
        <v>116</v>
      </c>
      <c r="R181" s="31" t="s">
        <v>540</v>
      </c>
      <c r="S181" s="40"/>
    </row>
    <row r="182" spans="1:19" ht="15.95" customHeight="1" x14ac:dyDescent="0.25">
      <c r="A182" s="2">
        <f t="shared" si="2"/>
        <v>181</v>
      </c>
      <c r="B182" s="2" t="s">
        <v>25</v>
      </c>
      <c r="C182" s="3" t="s">
        <v>323</v>
      </c>
      <c r="D182" s="4" t="s">
        <v>443</v>
      </c>
      <c r="E182" s="3" t="s">
        <v>601</v>
      </c>
      <c r="F182" s="3" t="str">
        <f>IF(Tabela13[[#This Row],[dependência_nav_brasil]]="","",_xlfn.XLOOKUP(Tabela13[[#This Row],[dependência_nav_brasil]],Tabela1[DNB],Tabela1[Aeroporto],"",0,1))</f>
        <v>Rio de Janeiro/RJ</v>
      </c>
      <c r="G182" s="3" t="s">
        <v>233</v>
      </c>
      <c r="H182" s="6">
        <v>46281</v>
      </c>
      <c r="I182" s="6">
        <v>46282.5</v>
      </c>
      <c r="J182" s="6" t="s">
        <v>140</v>
      </c>
      <c r="K182" s="6"/>
      <c r="L182" s="34">
        <v>0</v>
      </c>
      <c r="M182" s="22">
        <v>514</v>
      </c>
      <c r="N182" s="13">
        <v>1.5</v>
      </c>
      <c r="O182" s="32">
        <f>Tabela13[[#This Row],[padrão_de_diária]]*Tabela13[[#This Row],[número_de_diárias]]</f>
        <v>771</v>
      </c>
      <c r="P182" s="29">
        <f>IFERROR(IF(Tabela13[[#This Row],[valor_total_das_passagens]]+Tabela13[[#This Row],[valor_total_diárias]]=0,0,Tabela13[[#This Row],[valor_total_das_passagens]]+Tabela13[[#This Row],[valor_total_diárias]]),0)</f>
        <v>771</v>
      </c>
      <c r="Q182" s="30" t="s">
        <v>116</v>
      </c>
      <c r="R182" s="31" t="s">
        <v>541</v>
      </c>
      <c r="S182" s="40"/>
    </row>
    <row r="183" spans="1:19" ht="15.95" customHeight="1" x14ac:dyDescent="0.25">
      <c r="A183" s="2">
        <f t="shared" si="2"/>
        <v>182</v>
      </c>
      <c r="B183" s="2" t="s">
        <v>25</v>
      </c>
      <c r="C183" s="3" t="s">
        <v>185</v>
      </c>
      <c r="D183" s="4" t="s">
        <v>208</v>
      </c>
      <c r="E183" s="3" t="s">
        <v>596</v>
      </c>
      <c r="F183" s="3" t="str">
        <f>IF(Tabela13[[#This Row],[dependência_nav_brasil]]="","",_xlfn.XLOOKUP(Tabela13[[#This Row],[dependência_nav_brasil]],Tabela1[DNB],Tabela1[Aeroporto],"",0,1))</f>
        <v>Rio de Janeiro/RJ</v>
      </c>
      <c r="G183" s="3" t="s">
        <v>494</v>
      </c>
      <c r="H183" s="6">
        <v>46287</v>
      </c>
      <c r="I183" s="6">
        <v>46289.5</v>
      </c>
      <c r="J183" s="6" t="s">
        <v>139</v>
      </c>
      <c r="K183" s="6" t="s">
        <v>581</v>
      </c>
      <c r="L183" s="34">
        <v>906.5200000000001</v>
      </c>
      <c r="M183" s="22">
        <v>462</v>
      </c>
      <c r="N183" s="13">
        <v>2.5</v>
      </c>
      <c r="O183" s="32">
        <f>Tabela13[[#This Row],[padrão_de_diária]]*Tabela13[[#This Row],[número_de_diárias]]</f>
        <v>1155</v>
      </c>
      <c r="P183" s="29">
        <f>IFERROR(IF(Tabela13[[#This Row],[valor_total_das_passagens]]+Tabela13[[#This Row],[valor_total_diárias]]=0,0,Tabela13[[#This Row],[valor_total_das_passagens]]+Tabela13[[#This Row],[valor_total_diárias]]),0)</f>
        <v>2061.52</v>
      </c>
      <c r="Q183" s="30" t="s">
        <v>116</v>
      </c>
      <c r="R183" s="31" t="s">
        <v>543</v>
      </c>
      <c r="S183" s="40"/>
    </row>
    <row r="184" spans="1:19" ht="15.95" customHeight="1" x14ac:dyDescent="0.25">
      <c r="A184" s="2">
        <f t="shared" si="2"/>
        <v>183</v>
      </c>
      <c r="B184" s="2" t="s">
        <v>25</v>
      </c>
      <c r="C184" s="3" t="s">
        <v>332</v>
      </c>
      <c r="D184" s="4" t="s">
        <v>452</v>
      </c>
      <c r="E184" s="3" t="s">
        <v>231</v>
      </c>
      <c r="F184" s="3" t="str">
        <f>IF(Tabela13[[#This Row],[dependência_nav_brasil]]="","",_xlfn.XLOOKUP(Tabela13[[#This Row],[dependência_nav_brasil]],Tabela1[DNB],Tabela1[Aeroporto],"",0,1))</f>
        <v>Rio de Janeiro/RJ</v>
      </c>
      <c r="G184" s="3" t="s">
        <v>233</v>
      </c>
      <c r="H184" s="6">
        <v>46292</v>
      </c>
      <c r="I184" s="6">
        <v>46297.5</v>
      </c>
      <c r="J184" s="6" t="s">
        <v>142</v>
      </c>
      <c r="K184" s="6" t="s">
        <v>582</v>
      </c>
      <c r="L184" s="34">
        <v>2436.1</v>
      </c>
      <c r="M184" s="22">
        <v>406</v>
      </c>
      <c r="N184" s="13">
        <v>5.5</v>
      </c>
      <c r="O184" s="32">
        <f>Tabela13[[#This Row],[padrão_de_diária]]*Tabela13[[#This Row],[número_de_diárias]]</f>
        <v>2233</v>
      </c>
      <c r="P184" s="29">
        <f>IFERROR(IF(Tabela13[[#This Row],[valor_total_das_passagens]]+Tabela13[[#This Row],[valor_total_diárias]]=0,0,Tabela13[[#This Row],[valor_total_das_passagens]]+Tabela13[[#This Row],[valor_total_diárias]]),0)</f>
        <v>4669.1000000000004</v>
      </c>
      <c r="Q184" s="30" t="s">
        <v>138</v>
      </c>
      <c r="R184" s="31" t="s">
        <v>545</v>
      </c>
      <c r="S184" s="40"/>
    </row>
    <row r="185" spans="1:19" ht="15.95" customHeight="1" x14ac:dyDescent="0.25">
      <c r="A185" s="2">
        <f t="shared" si="2"/>
        <v>184</v>
      </c>
      <c r="B185" s="2" t="s">
        <v>25</v>
      </c>
      <c r="C185" s="3" t="s">
        <v>162</v>
      </c>
      <c r="D185" s="4" t="s">
        <v>169</v>
      </c>
      <c r="E185" s="3" t="s">
        <v>599</v>
      </c>
      <c r="F185" s="3" t="str">
        <f>IF(Tabela13[[#This Row],[dependência_nav_brasil]]="","",_xlfn.XLOOKUP(Tabela13[[#This Row],[dependência_nav_brasil]],Tabela1[DNB],Tabela1[Aeroporto],"",0,1))</f>
        <v>Rio de Janeiro/RJ</v>
      </c>
      <c r="G185" s="3" t="s">
        <v>112</v>
      </c>
      <c r="H185" s="36">
        <v>46295</v>
      </c>
      <c r="I185" s="36">
        <v>46295.5</v>
      </c>
      <c r="J185" s="6" t="s">
        <v>139</v>
      </c>
      <c r="K185" s="6" t="s">
        <v>593</v>
      </c>
      <c r="L185" s="44">
        <v>4696.97</v>
      </c>
      <c r="M185" s="45">
        <v>514</v>
      </c>
      <c r="N185" s="13">
        <v>0.5</v>
      </c>
      <c r="O185" s="46">
        <f>Tabela13[[#This Row],[padrão_de_diária]]*Tabela13[[#This Row],[número_de_diárias]]</f>
        <v>257</v>
      </c>
      <c r="P185" s="29">
        <f>IFERROR(IF(Tabela13[[#This Row],[valor_total_das_passagens]]+Tabela13[[#This Row],[valor_total_diárias]]=0,0,Tabela13[[#This Row],[valor_total_das_passagens]]+Tabela13[[#This Row],[valor_total_diárias]]),0)</f>
        <v>4953.97</v>
      </c>
      <c r="Q185" s="30" t="s">
        <v>116</v>
      </c>
      <c r="R185" s="31" t="s">
        <v>556</v>
      </c>
      <c r="S185" s="40"/>
    </row>
    <row r="186" spans="1:19" ht="15.95" customHeight="1" x14ac:dyDescent="0.25">
      <c r="A186" s="2">
        <f t="shared" si="2"/>
        <v>185</v>
      </c>
      <c r="B186" s="2" t="s">
        <v>25</v>
      </c>
      <c r="C186" s="3" t="s">
        <v>352</v>
      </c>
      <c r="D186" s="4" t="s">
        <v>471</v>
      </c>
      <c r="E186" s="3" t="s">
        <v>566</v>
      </c>
      <c r="F186" s="3" t="s">
        <v>88</v>
      </c>
      <c r="G186" s="3" t="s">
        <v>110</v>
      </c>
      <c r="H186" s="36">
        <v>46294</v>
      </c>
      <c r="I186" s="36">
        <v>46297.5</v>
      </c>
      <c r="J186" s="6" t="s">
        <v>139</v>
      </c>
      <c r="K186" s="6" t="s">
        <v>581</v>
      </c>
      <c r="L186" s="44">
        <v>1049.95</v>
      </c>
      <c r="M186" s="45">
        <v>406</v>
      </c>
      <c r="N186" s="13">
        <v>3.5</v>
      </c>
      <c r="O186" s="46">
        <f>Tabela13[[#This Row],[padrão_de_diária]]*Tabela13[[#This Row],[número_de_diárias]]</f>
        <v>1421</v>
      </c>
      <c r="P186" s="29">
        <f>IFERROR(IF(Tabela13[[#This Row],[valor_total_das_passagens]]+Tabela13[[#This Row],[valor_total_diárias]]=0,0,Tabela13[[#This Row],[valor_total_das_passagens]]+Tabela13[[#This Row],[valor_total_diárias]]),0)</f>
        <v>2470.9499999999998</v>
      </c>
      <c r="Q186" s="30" t="s">
        <v>138</v>
      </c>
      <c r="R186" s="31" t="s">
        <v>557</v>
      </c>
      <c r="S186" s="40"/>
    </row>
    <row r="187" spans="1:19" ht="15.95" customHeight="1" x14ac:dyDescent="0.25">
      <c r="A187" s="2">
        <f t="shared" si="2"/>
        <v>186</v>
      </c>
      <c r="B187" s="2" t="s">
        <v>25</v>
      </c>
      <c r="C187" s="3" t="s">
        <v>355</v>
      </c>
      <c r="D187" s="4" t="s">
        <v>473</v>
      </c>
      <c r="E187" s="3" t="s">
        <v>597</v>
      </c>
      <c r="F187" s="3" t="str">
        <f>IF(Tabela13[[#This Row],[dependência_nav_brasil]]="","",_xlfn.XLOOKUP(Tabela13[[#This Row],[dependência_nav_brasil]],Tabela1[DNB],Tabela1[Aeroporto],"",0,1))</f>
        <v>Rio de Janeiro/RJ</v>
      </c>
      <c r="G187" s="3" t="s">
        <v>157</v>
      </c>
      <c r="H187" s="36">
        <v>46288</v>
      </c>
      <c r="I187" s="36">
        <v>46290.5</v>
      </c>
      <c r="J187" s="6" t="s">
        <v>139</v>
      </c>
      <c r="K187" s="6" t="s">
        <v>580</v>
      </c>
      <c r="L187" s="44">
        <v>3059.2599999999998</v>
      </c>
      <c r="M187" s="45">
        <v>514</v>
      </c>
      <c r="N187" s="13">
        <v>2.5</v>
      </c>
      <c r="O187" s="46">
        <f>Tabela13[[#This Row],[padrão_de_diária]]*Tabela13[[#This Row],[número_de_diárias]]</f>
        <v>1285</v>
      </c>
      <c r="P187" s="29">
        <f>IFERROR(IF(Tabela13[[#This Row],[valor_total_das_passagens]]+Tabela13[[#This Row],[valor_total_diárias]]=0,0,Tabela13[[#This Row],[valor_total_das_passagens]]+Tabela13[[#This Row],[valor_total_diárias]]),0)</f>
        <v>4344.26</v>
      </c>
      <c r="Q187" s="30" t="s">
        <v>116</v>
      </c>
      <c r="R187" s="31" t="s">
        <v>562</v>
      </c>
      <c r="S187" s="40"/>
    </row>
    <row r="188" spans="1:19" ht="15.95" customHeight="1" x14ac:dyDescent="0.25">
      <c r="A188" s="2">
        <f t="shared" si="2"/>
        <v>187</v>
      </c>
      <c r="B188" s="2" t="s">
        <v>25</v>
      </c>
      <c r="C188" s="3" t="s">
        <v>356</v>
      </c>
      <c r="D188" s="4" t="s">
        <v>474</v>
      </c>
      <c r="E188" s="3" t="s">
        <v>598</v>
      </c>
      <c r="F188" s="3" t="str">
        <f>IF(Tabela13[[#This Row],[dependência_nav_brasil]]="","",_xlfn.XLOOKUP(Tabela13[[#This Row],[dependência_nav_brasil]],Tabela1[DNB],Tabela1[Aeroporto],"",0,1))</f>
        <v>Rio de Janeiro/RJ</v>
      </c>
      <c r="G188" s="3" t="s">
        <v>157</v>
      </c>
      <c r="H188" s="36">
        <v>46288</v>
      </c>
      <c r="I188" s="36">
        <v>46290.5</v>
      </c>
      <c r="J188" s="6" t="s">
        <v>139</v>
      </c>
      <c r="K188" s="6" t="s">
        <v>580</v>
      </c>
      <c r="L188" s="44">
        <v>3059.2599999999998</v>
      </c>
      <c r="M188" s="45">
        <v>406</v>
      </c>
      <c r="N188" s="13">
        <v>2.5</v>
      </c>
      <c r="O188" s="46">
        <f>Tabela13[[#This Row],[padrão_de_diária]]*Tabela13[[#This Row],[número_de_diárias]]</f>
        <v>1015</v>
      </c>
      <c r="P188" s="29">
        <f>IFERROR(IF(Tabela13[[#This Row],[valor_total_das_passagens]]+Tabela13[[#This Row],[valor_total_diárias]]=0,0,Tabela13[[#This Row],[valor_total_das_passagens]]+Tabela13[[#This Row],[valor_total_diárias]]),0)</f>
        <v>4074.2599999999998</v>
      </c>
      <c r="Q188" s="30" t="s">
        <v>116</v>
      </c>
      <c r="R188" s="31" t="s">
        <v>562</v>
      </c>
      <c r="S188" s="40"/>
    </row>
    <row r="189" spans="1:19" ht="15.95" customHeight="1" x14ac:dyDescent="0.25">
      <c r="A189" s="2">
        <f t="shared" si="2"/>
        <v>188</v>
      </c>
      <c r="B189" s="2" t="s">
        <v>25</v>
      </c>
      <c r="C189" s="3" t="s">
        <v>358</v>
      </c>
      <c r="D189" s="4" t="s">
        <v>475</v>
      </c>
      <c r="E189" s="3" t="s">
        <v>484</v>
      </c>
      <c r="F189" s="3" t="str">
        <f>IF(Tabela13[[#This Row],[dependência_nav_brasil]]="","",_xlfn.XLOOKUP(Tabela13[[#This Row],[dependência_nav_brasil]],Tabela1[DNB],Tabela1[Aeroporto],"",0,1))</f>
        <v>Rio de Janeiro/RJ</v>
      </c>
      <c r="G189" s="3" t="s">
        <v>127</v>
      </c>
      <c r="H189" s="36">
        <v>46295</v>
      </c>
      <c r="I189" s="36">
        <v>46296.5</v>
      </c>
      <c r="J189" s="6" t="s">
        <v>139</v>
      </c>
      <c r="K189" s="6" t="s">
        <v>590</v>
      </c>
      <c r="L189" s="44">
        <v>4206.8600000000006</v>
      </c>
      <c r="M189" s="45">
        <v>462</v>
      </c>
      <c r="N189" s="13">
        <v>1.5</v>
      </c>
      <c r="O189" s="46">
        <f>Tabela13[[#This Row],[padrão_de_diária]]*Tabela13[[#This Row],[número_de_diárias]]</f>
        <v>693</v>
      </c>
      <c r="P189" s="29">
        <f>IFERROR(IF(Tabela13[[#This Row],[valor_total_das_passagens]]+Tabela13[[#This Row],[valor_total_diárias]]=0,0,Tabela13[[#This Row],[valor_total_das_passagens]]+Tabela13[[#This Row],[valor_total_diárias]]),0)</f>
        <v>4899.8600000000006</v>
      </c>
      <c r="Q189" s="30" t="s">
        <v>116</v>
      </c>
      <c r="R189" s="31" t="s">
        <v>563</v>
      </c>
      <c r="S189" s="40"/>
    </row>
  </sheetData>
  <phoneticPr fontId="9" type="noConversion"/>
  <conditionalFormatting sqref="Q2:Q189">
    <cfRule type="cellIs" dxfId="0" priority="2" operator="equal">
      <formula>"Viagem Cancelada"</formula>
    </cfRule>
  </conditionalFormatting>
  <printOptions horizontalCentered="1" gridLines="1"/>
  <pageMargins left="0.19685039370078741" right="0.19685039370078741" top="0.70866141732283472" bottom="0.59055118110236227" header="0.31496062992125984" footer="0.31496062992125984"/>
  <pageSetup paperSize="9" scale="58" orientation="landscape" r:id="rId1"/>
  <headerFooter>
    <oddHeader>&amp;L&amp;"-,Negrito"NAV BRASIL&amp;C&amp;"-,Negrito"PLANILHA DE VIAGENS CONSOLIDADA
SETEMBRO/2026&amp;R&amp;"-,Negrito"Página: &amp;P/&amp;N</oddHeader>
    <oddFooter>&amp;L&amp;"-,Negrito"&amp;8Elaboração: Lee Castro&amp;R&amp;"-,Negrito"&amp;8Revisão: &amp;D | &amp;T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0553-0907-4AB4-836A-DCDD3C2398C9}">
  <dimension ref="A1:B47"/>
  <sheetViews>
    <sheetView workbookViewId="0">
      <selection activeCell="B5" sqref="B5"/>
    </sheetView>
  </sheetViews>
  <sheetFormatPr defaultRowHeight="15" x14ac:dyDescent="0.25"/>
  <cols>
    <col min="2" max="2" width="28.140625" bestFit="1" customWidth="1"/>
  </cols>
  <sheetData>
    <row r="1" spans="1:2" x14ac:dyDescent="0.25">
      <c r="A1" s="33" t="s">
        <v>64</v>
      </c>
      <c r="B1" s="33" t="s">
        <v>65</v>
      </c>
    </row>
    <row r="2" spans="1:2" x14ac:dyDescent="0.25">
      <c r="A2" t="s">
        <v>122</v>
      </c>
      <c r="B2" t="s">
        <v>119</v>
      </c>
    </row>
    <row r="3" spans="1:2" x14ac:dyDescent="0.25">
      <c r="A3" t="s">
        <v>0</v>
      </c>
      <c r="B3" t="s">
        <v>66</v>
      </c>
    </row>
    <row r="4" spans="1:2" x14ac:dyDescent="0.25">
      <c r="A4" t="s">
        <v>1</v>
      </c>
      <c r="B4" t="s">
        <v>67</v>
      </c>
    </row>
    <row r="5" spans="1:2" x14ac:dyDescent="0.25">
      <c r="A5" t="s">
        <v>63</v>
      </c>
      <c r="B5" t="s">
        <v>68</v>
      </c>
    </row>
    <row r="6" spans="1:2" x14ac:dyDescent="0.25">
      <c r="A6" t="s">
        <v>2</v>
      </c>
      <c r="B6" t="s">
        <v>69</v>
      </c>
    </row>
    <row r="7" spans="1:2" x14ac:dyDescent="0.25">
      <c r="A7" t="s">
        <v>3</v>
      </c>
      <c r="B7" t="s">
        <v>70</v>
      </c>
    </row>
    <row r="8" spans="1:2" x14ac:dyDescent="0.25">
      <c r="A8" t="s">
        <v>4</v>
      </c>
      <c r="B8" t="s">
        <v>71</v>
      </c>
    </row>
    <row r="9" spans="1:2" x14ac:dyDescent="0.25">
      <c r="A9" t="s">
        <v>58</v>
      </c>
      <c r="B9" t="s">
        <v>72</v>
      </c>
    </row>
    <row r="10" spans="1:2" x14ac:dyDescent="0.25">
      <c r="A10" t="s">
        <v>30</v>
      </c>
      <c r="B10" t="s">
        <v>73</v>
      </c>
    </row>
    <row r="11" spans="1:2" x14ac:dyDescent="0.25">
      <c r="A11" t="s">
        <v>32</v>
      </c>
      <c r="B11" t="s">
        <v>74</v>
      </c>
    </row>
    <row r="12" spans="1:2" x14ac:dyDescent="0.25">
      <c r="A12" t="s">
        <v>5</v>
      </c>
      <c r="B12" t="s">
        <v>75</v>
      </c>
    </row>
    <row r="13" spans="1:2" x14ac:dyDescent="0.25">
      <c r="A13" t="s">
        <v>33</v>
      </c>
      <c r="B13" t="s">
        <v>76</v>
      </c>
    </row>
    <row r="14" spans="1:2" x14ac:dyDescent="0.25">
      <c r="A14" t="s">
        <v>6</v>
      </c>
      <c r="B14" t="s">
        <v>77</v>
      </c>
    </row>
    <row r="15" spans="1:2" x14ac:dyDescent="0.25">
      <c r="A15" t="s">
        <v>7</v>
      </c>
      <c r="B15" t="s">
        <v>78</v>
      </c>
    </row>
    <row r="16" spans="1:2" x14ac:dyDescent="0.25">
      <c r="A16" t="s">
        <v>29</v>
      </c>
      <c r="B16" t="s">
        <v>79</v>
      </c>
    </row>
    <row r="17" spans="1:2" x14ac:dyDescent="0.25">
      <c r="A17" t="s">
        <v>8</v>
      </c>
      <c r="B17" t="s">
        <v>80</v>
      </c>
    </row>
    <row r="18" spans="1:2" x14ac:dyDescent="0.25">
      <c r="A18" t="s">
        <v>27</v>
      </c>
      <c r="B18" t="s">
        <v>81</v>
      </c>
    </row>
    <row r="19" spans="1:2" x14ac:dyDescent="0.25">
      <c r="A19" t="s">
        <v>34</v>
      </c>
      <c r="B19" t="s">
        <v>82</v>
      </c>
    </row>
    <row r="20" spans="1:2" x14ac:dyDescent="0.25">
      <c r="A20" t="s">
        <v>9</v>
      </c>
      <c r="B20" t="s">
        <v>83</v>
      </c>
    </row>
    <row r="21" spans="1:2" x14ac:dyDescent="0.25">
      <c r="A21" t="s">
        <v>10</v>
      </c>
      <c r="B21" t="s">
        <v>84</v>
      </c>
    </row>
    <row r="22" spans="1:2" x14ac:dyDescent="0.25">
      <c r="A22" t="s">
        <v>11</v>
      </c>
      <c r="B22" t="s">
        <v>85</v>
      </c>
    </row>
    <row r="23" spans="1:2" x14ac:dyDescent="0.25">
      <c r="A23" t="s">
        <v>12</v>
      </c>
      <c r="B23" t="s">
        <v>86</v>
      </c>
    </row>
    <row r="24" spans="1:2" x14ac:dyDescent="0.25">
      <c r="A24" t="s">
        <v>28</v>
      </c>
      <c r="B24" t="s">
        <v>87</v>
      </c>
    </row>
    <row r="25" spans="1:2" x14ac:dyDescent="0.25">
      <c r="A25" t="s">
        <v>13</v>
      </c>
      <c r="B25" t="s">
        <v>88</v>
      </c>
    </row>
    <row r="26" spans="1:2" x14ac:dyDescent="0.25">
      <c r="A26" t="s">
        <v>14</v>
      </c>
      <c r="B26" t="s">
        <v>89</v>
      </c>
    </row>
    <row r="27" spans="1:2" x14ac:dyDescent="0.25">
      <c r="A27" t="s">
        <v>15</v>
      </c>
      <c r="B27" t="s">
        <v>90</v>
      </c>
    </row>
    <row r="28" spans="1:2" x14ac:dyDescent="0.25">
      <c r="A28" t="s">
        <v>16</v>
      </c>
      <c r="B28" t="s">
        <v>91</v>
      </c>
    </row>
    <row r="29" spans="1:2" x14ac:dyDescent="0.25">
      <c r="A29" t="s">
        <v>26</v>
      </c>
      <c r="B29" t="s">
        <v>92</v>
      </c>
    </row>
    <row r="30" spans="1:2" x14ac:dyDescent="0.25">
      <c r="A30" t="s">
        <v>17</v>
      </c>
      <c r="B30" t="s">
        <v>93</v>
      </c>
    </row>
    <row r="31" spans="1:2" x14ac:dyDescent="0.25">
      <c r="A31" t="s">
        <v>62</v>
      </c>
      <c r="B31" t="s">
        <v>94</v>
      </c>
    </row>
    <row r="32" spans="1:2" x14ac:dyDescent="0.25">
      <c r="A32" t="s">
        <v>35</v>
      </c>
      <c r="B32" t="s">
        <v>95</v>
      </c>
    </row>
    <row r="33" spans="1:2" x14ac:dyDescent="0.25">
      <c r="A33" t="s">
        <v>60</v>
      </c>
      <c r="B33" t="s">
        <v>96</v>
      </c>
    </row>
    <row r="34" spans="1:2" x14ac:dyDescent="0.25">
      <c r="A34" t="s">
        <v>18</v>
      </c>
      <c r="B34" t="s">
        <v>97</v>
      </c>
    </row>
    <row r="35" spans="1:2" x14ac:dyDescent="0.25">
      <c r="A35" t="s">
        <v>31</v>
      </c>
      <c r="B35" t="s">
        <v>98</v>
      </c>
    </row>
    <row r="36" spans="1:2" x14ac:dyDescent="0.25">
      <c r="A36" t="s">
        <v>57</v>
      </c>
      <c r="B36" t="s">
        <v>99</v>
      </c>
    </row>
    <row r="37" spans="1:2" x14ac:dyDescent="0.25">
      <c r="A37" t="s">
        <v>56</v>
      </c>
      <c r="B37" t="s">
        <v>100</v>
      </c>
    </row>
    <row r="38" spans="1:2" x14ac:dyDescent="0.25">
      <c r="A38" t="s">
        <v>19</v>
      </c>
      <c r="B38" t="s">
        <v>101</v>
      </c>
    </row>
    <row r="39" spans="1:2" x14ac:dyDescent="0.25">
      <c r="A39" t="s">
        <v>20</v>
      </c>
      <c r="B39" t="s">
        <v>102</v>
      </c>
    </row>
    <row r="40" spans="1:2" x14ac:dyDescent="0.25">
      <c r="A40" t="s">
        <v>21</v>
      </c>
      <c r="B40" t="s">
        <v>103</v>
      </c>
    </row>
    <row r="41" spans="1:2" x14ac:dyDescent="0.25">
      <c r="A41" t="s">
        <v>22</v>
      </c>
      <c r="B41" t="s">
        <v>104</v>
      </c>
    </row>
    <row r="42" spans="1:2" x14ac:dyDescent="0.25">
      <c r="A42" t="s">
        <v>59</v>
      </c>
      <c r="B42" t="s">
        <v>105</v>
      </c>
    </row>
    <row r="43" spans="1:2" x14ac:dyDescent="0.25">
      <c r="A43" t="s">
        <v>61</v>
      </c>
      <c r="B43" t="s">
        <v>106</v>
      </c>
    </row>
    <row r="44" spans="1:2" x14ac:dyDescent="0.25">
      <c r="A44" t="s">
        <v>23</v>
      </c>
      <c r="B44" t="s">
        <v>107</v>
      </c>
    </row>
    <row r="45" spans="1:2" x14ac:dyDescent="0.25">
      <c r="A45" t="s">
        <v>55</v>
      </c>
      <c r="B45" t="s">
        <v>108</v>
      </c>
    </row>
    <row r="46" spans="1:2" x14ac:dyDescent="0.25">
      <c r="A46" t="s">
        <v>24</v>
      </c>
      <c r="B46" t="s">
        <v>109</v>
      </c>
    </row>
    <row r="47" spans="1:2" x14ac:dyDescent="0.25">
      <c r="A47" t="s">
        <v>25</v>
      </c>
      <c r="B47" t="s">
        <v>101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DNB</vt:lpstr>
      <vt:lpstr>Localidades</vt:lpstr>
      <vt:lpstr>DNB!Area_de_impressao</vt:lpstr>
      <vt:lpstr>DNB!Titulos_de_impressao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Lee August Silva Castro</dc:creator>
  <cp:keywords/>
  <dc:description/>
  <cp:lastModifiedBy>Lee August Silva Castro</cp:lastModifiedBy>
  <cp:revision/>
  <cp:lastPrinted>2026-10-01T17:00:26Z</cp:lastPrinted>
  <dcterms:created xsi:type="dcterms:W3CDTF">2023-07-04T10:34:16Z</dcterms:created>
  <dcterms:modified xsi:type="dcterms:W3CDTF">2026-10-07T10:42:57Z</dcterms:modified>
  <cp:category/>
  <cp:contentStatus/>
</cp:coreProperties>
</file>